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lils/Desktop/"/>
    </mc:Choice>
  </mc:AlternateContent>
  <xr:revisionPtr revIDLastSave="0" documentId="13_ncr:1_{39BCE367-D43F-AC41-90B9-44E05F249004}" xr6:coauthVersionLast="47" xr6:coauthVersionMax="47" xr10:uidLastSave="{00000000-0000-0000-0000-000000000000}"/>
  <bookViews>
    <workbookView xWindow="0" yWindow="460" windowWidth="28120" windowHeight="17540" tabRatio="695" xr2:uid="{00000000-000D-0000-FFFF-FFFF00000000}"/>
  </bookViews>
  <sheets>
    <sheet name="Kalkulator Prof - Aman" sheetId="2" r:id="rId1"/>
    <sheet name="Revidert Normer og faktorer" sheetId="5" r:id="rId2"/>
    <sheet name="Arbeidstid prof-aman" sheetId="6" r:id="rId3"/>
    <sheet name="Oversikt - til adm" sheetId="7" r:id="rId4"/>
    <sheet name="Blank" sheetId="4" state="hidden" r:id="rId5"/>
  </sheets>
  <definedNames>
    <definedName name="_xlnm._FilterDatabase" localSheetId="0" hidden="1">'Kalkulator Prof - Aman'!$A$1:$G$6</definedName>
    <definedName name="Kurs">'Kalkulator Prof - Aman'!#REF!</definedName>
  </definedNames>
  <calcPr calcId="191029"/>
  <customWorkbookViews>
    <customWorkbookView name="kristin skogedal - Personlig visning" guid="{BB235416-AC85-45A1-A646-EF02EC8E15E4}" mergeInterval="0" personalView="1" maximized="1" windowWidth="1276" windowHeight="83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2" l="1"/>
  <c r="G97" i="2" l="1"/>
  <c r="G98" i="2"/>
  <c r="G99" i="2"/>
  <c r="G100" i="2"/>
  <c r="G101" i="2"/>
  <c r="G102" i="2"/>
  <c r="G103" i="2"/>
  <c r="G11" i="2"/>
  <c r="E8" i="2"/>
  <c r="E137" i="2" s="1"/>
  <c r="G8" i="2"/>
  <c r="G137" i="2" s="1"/>
  <c r="F137" i="2" l="1"/>
  <c r="G20" i="2"/>
  <c r="G21" i="2"/>
  <c r="G22" i="2"/>
  <c r="G23" i="2"/>
  <c r="G24" i="2"/>
  <c r="G25" i="2"/>
  <c r="G26" i="2"/>
  <c r="G19" i="2"/>
  <c r="O6" i="7"/>
  <c r="B6" i="7"/>
  <c r="F142" i="2"/>
  <c r="E142" i="2"/>
  <c r="A124" i="2" l="1"/>
  <c r="P6" i="7" l="1"/>
  <c r="A2" i="7"/>
  <c r="A6" i="7"/>
  <c r="J4" i="7" l="1"/>
  <c r="M4" i="7"/>
  <c r="G4" i="7"/>
  <c r="G41" i="2" l="1"/>
  <c r="F119" i="2" l="1"/>
  <c r="F138" i="2" s="1"/>
  <c r="E119" i="2"/>
  <c r="E138" i="2" s="1"/>
  <c r="F111" i="2"/>
  <c r="F133" i="2" s="1"/>
  <c r="F134" i="2" s="1"/>
  <c r="E111" i="2"/>
  <c r="E133" i="2" s="1"/>
  <c r="G104" i="2"/>
  <c r="G106" i="2"/>
  <c r="G107" i="2"/>
  <c r="G108" i="2"/>
  <c r="G109" i="2"/>
  <c r="G110" i="2"/>
  <c r="G133" i="2" l="1"/>
  <c r="E139" i="2"/>
  <c r="L6" i="7" s="1"/>
  <c r="F139" i="2"/>
  <c r="M6" i="7" s="1"/>
  <c r="J6" i="7"/>
  <c r="G68" i="2"/>
  <c r="F141" i="2" l="1"/>
  <c r="F143" i="2" s="1"/>
  <c r="G142" i="2"/>
  <c r="F12" i="2" l="1"/>
  <c r="Q6" i="7"/>
  <c r="D40" i="6"/>
  <c r="C40" i="6"/>
  <c r="B40" i="6"/>
  <c r="G77" i="2" l="1"/>
  <c r="G78" i="2"/>
  <c r="G79" i="2"/>
  <c r="G80" i="2"/>
  <c r="G81" i="2"/>
  <c r="G82" i="2"/>
  <c r="G76" i="2"/>
  <c r="G115" i="2" l="1"/>
  <c r="G118" i="2"/>
  <c r="G117" i="2"/>
  <c r="G116" i="2"/>
  <c r="G119" i="2" l="1"/>
  <c r="G138" i="2" s="1"/>
  <c r="G139" i="2" s="1"/>
  <c r="G87" i="2"/>
  <c r="G88" i="2"/>
  <c r="G89" i="2"/>
  <c r="G90" i="2"/>
  <c r="G91" i="2"/>
  <c r="G92" i="2"/>
  <c r="G86" i="2"/>
  <c r="G71" i="2"/>
  <c r="G70" i="2"/>
  <c r="G69" i="2"/>
  <c r="G67" i="2"/>
  <c r="G66" i="2"/>
  <c r="G65" i="2"/>
  <c r="G64" i="2"/>
  <c r="G63" i="2"/>
  <c r="G62" i="2"/>
  <c r="G61" i="2"/>
  <c r="G60" i="2"/>
  <c r="G59" i="2"/>
  <c r="G58" i="2"/>
  <c r="G57" i="2"/>
  <c r="G56" i="2"/>
  <c r="G51" i="2"/>
  <c r="G52" i="2"/>
  <c r="G53" i="2"/>
  <c r="G50" i="2"/>
  <c r="G49" i="2"/>
  <c r="G48" i="2"/>
  <c r="G46" i="2"/>
  <c r="G47" i="2"/>
  <c r="G45" i="2"/>
  <c r="G43" i="2"/>
  <c r="G39" i="2"/>
  <c r="G40" i="2"/>
  <c r="G42" i="2"/>
  <c r="G38" i="2"/>
  <c r="N6" i="7" l="1"/>
  <c r="G83" i="2"/>
  <c r="E131" i="2" s="1"/>
  <c r="G131" i="2" s="1"/>
  <c r="G30" i="2" l="1"/>
  <c r="G31" i="2"/>
  <c r="G32" i="2"/>
  <c r="G33" i="2"/>
  <c r="G34" i="2"/>
  <c r="G35" i="2"/>
  <c r="G36" i="2"/>
  <c r="G29" i="2"/>
  <c r="G27" i="2" l="1"/>
  <c r="E128" i="2" s="1"/>
  <c r="G128" i="2" s="1"/>
  <c r="D15" i="6" l="1"/>
  <c r="C15" i="6"/>
  <c r="B15" i="6"/>
  <c r="G111" i="2" l="1"/>
  <c r="G93" i="2"/>
  <c r="E132" i="2" s="1"/>
  <c r="G132" i="2" s="1"/>
  <c r="G72" i="2"/>
  <c r="E130" i="2" s="1"/>
  <c r="G130" i="2" s="1"/>
  <c r="G54" i="2"/>
  <c r="E129" i="2" s="1"/>
  <c r="G129" i="2" s="1"/>
  <c r="G134" i="2" l="1"/>
  <c r="G141" i="2" s="1"/>
  <c r="K6" i="7"/>
  <c r="E134" i="2"/>
  <c r="I6" i="7" s="1"/>
  <c r="G6" i="7"/>
  <c r="E141" i="2" l="1"/>
  <c r="E143" i="2" s="1"/>
  <c r="G12" i="2"/>
  <c r="H6" i="7" s="1"/>
  <c r="G143" i="2"/>
  <c r="F13" i="2"/>
  <c r="D6" i="7" s="1"/>
  <c r="E12" i="2" l="1"/>
  <c r="G13" i="2"/>
  <c r="E6" i="7" s="1"/>
  <c r="E13" i="2" l="1"/>
  <c r="C6" i="7" s="1"/>
  <c r="F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Jorunn Karin Nedreberg</author>
    <author>Ronald Worley</author>
  </authors>
  <commentList>
    <comment ref="A3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namn</t>
        </r>
      </text>
    </comment>
    <comment ref="B3" authorId="0" shapeId="0" xr:uid="{00000000-0006-0000-0000-000002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alder</t>
        </r>
      </text>
    </comment>
    <comment ref="A5" authorId="0" shapeId="0" xr:uid="{00000000-0006-0000-0000-000004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Velg stillingskategori</t>
        </r>
      </text>
    </comment>
    <comment ref="B5" authorId="0" shapeId="0" xr:uid="{00000000-0006-0000-0000-000005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fagområde</t>
        </r>
      </text>
    </comment>
    <comment ref="B18" authorId="0" shapeId="0" xr:uid="{00000000-0006-0000-0000-000006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Forelesning - faktor 4*
</t>
        </r>
        <r>
          <rPr>
            <sz val="9"/>
            <color rgb="FF000000"/>
            <rFont val="Tahoma"/>
            <family val="2"/>
          </rPr>
          <t xml:space="preserve">Forelesning gitt av stipendiat/post.doc. - faktor 6
</t>
        </r>
        <r>
          <rPr>
            <sz val="9"/>
            <color rgb="FF000000"/>
            <rFont val="Tahoma"/>
            <family val="2"/>
          </rPr>
          <t xml:space="preserve">Forelesning med nettbasert oppfølging - faktor 6
</t>
        </r>
        <r>
          <rPr>
            <sz val="9"/>
            <color rgb="FF000000"/>
            <rFont val="Tahoma"/>
            <family val="2"/>
          </rPr>
          <t xml:space="preserve">Forelesning - forskerutdanning - faktor 4,5
</t>
        </r>
        <r>
          <rPr>
            <sz val="9"/>
            <color rgb="FF000000"/>
            <rFont val="Tahoma"/>
            <family val="2"/>
          </rPr>
          <t xml:space="preserve">Seminarundervisning - faktor 2,5
</t>
        </r>
        <r>
          <rPr>
            <sz val="9"/>
            <color rgb="FF000000"/>
            <rFont val="Tahoma"/>
            <family val="2"/>
          </rPr>
          <t xml:space="preserve">Kollokvieveiledelse/Gruppeundervisning - faktor 2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* nyansatte gis 1 time ekstra til forberedelse</t>
        </r>
      </text>
    </comment>
    <comment ref="A88" authorId="1" shapeId="0" xr:uid="{00000000-0006-0000-0000-000007000000}">
      <text>
        <r>
          <rPr>
            <b/>
            <sz val="8"/>
            <color rgb="FF000000"/>
            <rFont val="Tahoma"/>
            <family val="2"/>
          </rPr>
          <t>Ronald Worley: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Komitéledelse</t>
        </r>
      </text>
    </comment>
  </commentList>
</comments>
</file>

<file path=xl/sharedStrings.xml><?xml version="1.0" encoding="utf-8"?>
<sst xmlns="http://schemas.openxmlformats.org/spreadsheetml/2006/main" count="267" uniqueCount="175">
  <si>
    <t>SUM</t>
  </si>
  <si>
    <t>UNDERVISNING</t>
  </si>
  <si>
    <t>VEILEDNING</t>
  </si>
  <si>
    <t>EKSAMEN</t>
  </si>
  <si>
    <t>Antall</t>
  </si>
  <si>
    <t>Arbeidstid for vit. personale er 37,5 timer per uke (40 t inkl. lunsj)</t>
  </si>
  <si>
    <t>Mandag - fredag fra kl. 08.00 til 16.00</t>
  </si>
  <si>
    <t>BEDØMMELSE AV SØKERE</t>
  </si>
  <si>
    <t>Kalkulator for arbeidstid til undervisning og administrasjon</t>
  </si>
  <si>
    <t>Emnekode</t>
  </si>
  <si>
    <t>Navn</t>
  </si>
  <si>
    <t>Sum undervisning</t>
  </si>
  <si>
    <t>Sum veiledning</t>
  </si>
  <si>
    <t>Sum eksamen</t>
  </si>
  <si>
    <t>Sum undervisningskoordinering</t>
  </si>
  <si>
    <t>Semester/år</t>
  </si>
  <si>
    <t>LLE</t>
  </si>
  <si>
    <t>Timetall - 
over 62 år</t>
  </si>
  <si>
    <t>Netto arbeidstid for vit. personale</t>
  </si>
  <si>
    <t>Timer</t>
  </si>
  <si>
    <t>PhD-grad for disputas (= komitèledelse, 45 t.)</t>
  </si>
  <si>
    <t>Navn/antall søkere</t>
  </si>
  <si>
    <t>Vurdering professor/opprykk (satser, se vedlegg)</t>
  </si>
  <si>
    <t>Vurdering universitetslektor (satser, se vedlegg)</t>
  </si>
  <si>
    <t>Vurdering førsteamanuensis (satser, se vedlegg)</t>
  </si>
  <si>
    <t>Komitéledelse stillingsak - adm.sats (30 t.)</t>
  </si>
  <si>
    <t>Mastergradsstudenter (faktor 2)</t>
  </si>
  <si>
    <t>Semesteroppgaver (Bacheloroppgave) - faktor 4</t>
  </si>
  <si>
    <t>Semesteroppgaver  - faktor 4</t>
  </si>
  <si>
    <t>Mappeoppgaver - faktor 2</t>
  </si>
  <si>
    <t>Øvingsoppgaver, inkl. rettebyrde - faktor 1,5</t>
  </si>
  <si>
    <t>Skoleeksamen - 5-7 t. - faktor 0,8</t>
  </si>
  <si>
    <t>Skoleeksamen   - 8 t.   - faktor 1,0</t>
  </si>
  <si>
    <t>Skoleeksamen - 3-4 t. - faktor 0,6</t>
  </si>
  <si>
    <t>Skoleeksamen  -   2 t.  - faktor 0,4</t>
  </si>
  <si>
    <t>Hjemmeeksamen - faktor 2</t>
  </si>
  <si>
    <t>Semesteroppgave - faktor 2</t>
  </si>
  <si>
    <t>Sluttvurdering av mapper - faktor 2</t>
  </si>
  <si>
    <t>Masteroppgave - faktor 10</t>
  </si>
  <si>
    <t>Muntlig norskkursene - faktor 0,33</t>
  </si>
  <si>
    <t xml:space="preserve">Muntlig norskkursene - faktor 0,5  </t>
  </si>
  <si>
    <t xml:space="preserve">Muntlig - 300-nivå - faktor 1 </t>
  </si>
  <si>
    <t xml:space="preserve">Muntlig - laveregrad - faktor 1 </t>
  </si>
  <si>
    <t xml:space="preserve">Muntlig - masteroppgave - faktor 2 </t>
  </si>
  <si>
    <t>Evaluering av et emne - standard 8 timer</t>
  </si>
  <si>
    <t>Nettbasert med mappevurdering - 15 timer</t>
  </si>
  <si>
    <t>Nettbasert uten mappevurdering - 10 timer</t>
  </si>
  <si>
    <t>Nettbasert bloggoppfølging - 10 timer</t>
  </si>
  <si>
    <t>Kollokviekoordinering - 10 timer</t>
  </si>
  <si>
    <t>Emneansvarlig - 10 - 25 timer</t>
  </si>
  <si>
    <t>Tilrettelegging av nytt emne - 10 - 40 timer</t>
  </si>
  <si>
    <t>OVERFØRES TIL NESTE SEMESTER</t>
  </si>
  <si>
    <t>Totalt</t>
  </si>
  <si>
    <t>Admin.</t>
  </si>
  <si>
    <t>OVERSIKT</t>
  </si>
  <si>
    <t>Vurdering stip. stilling (1 time per kvalifisert søker)</t>
  </si>
  <si>
    <t>Bedømmelse vitenskapsteoretisk innlegg (6 timer)</t>
  </si>
  <si>
    <t>UNDERVISNINGSKOORDINERING</t>
  </si>
  <si>
    <t>Sum bedømmelse</t>
  </si>
  <si>
    <t>Institutt</t>
  </si>
  <si>
    <t>Antall timer</t>
  </si>
  <si>
    <t>15 timer per semester i 2 semester</t>
  </si>
  <si>
    <t>Velg stillingsbrøk</t>
  </si>
  <si>
    <t>Undervisning</t>
  </si>
  <si>
    <t xml:space="preserve">Fordelt på </t>
  </si>
  <si>
    <t xml:space="preserve">FRIKJØP, PERMISJON, SYKMELDING - TIMER ETTER AVTALE </t>
  </si>
  <si>
    <t>Stillingskategori</t>
  </si>
  <si>
    <t>Fagområde</t>
  </si>
  <si>
    <t>Alder</t>
  </si>
  <si>
    <t>Fulltid = 18 timer per semester inntil 6 semester</t>
  </si>
  <si>
    <t>PhD-kandidater (faktor 2)</t>
  </si>
  <si>
    <t>Utgangspunkt: 37,5 t * 52 uker</t>
  </si>
  <si>
    <t>Timetall - 
t.o.m. 59 år</t>
  </si>
  <si>
    <t>Timetall 
60 - 61 år</t>
  </si>
  <si>
    <t>Fordeling på undervisning og administrasjon:</t>
  </si>
  <si>
    <t>T.o.m. 59 år</t>
  </si>
  <si>
    <t>60-61 år</t>
  </si>
  <si>
    <t>62 og over</t>
  </si>
  <si>
    <t>PER ÅR</t>
  </si>
  <si>
    <t>PER SEMESTER</t>
  </si>
  <si>
    <t>ARBEIDSTID - undervisningsplikt og administrasjon for vitskapeleg tilsette</t>
  </si>
  <si>
    <t>FØRSTELEKTOR / UNIVERSITETSLEKTOR</t>
  </si>
  <si>
    <t>PROFESSOR / FØRSTEAMANUENSIS / AMANUENSIS</t>
  </si>
  <si>
    <t>Undervisningsplikt  46 %</t>
  </si>
  <si>
    <t>Administrasjon 8 %</t>
  </si>
  <si>
    <t>SUM PER ÅR år til undervisning og administrasjon</t>
  </si>
  <si>
    <t>SUM PER SEMESTER til undervisning og administrasjon</t>
  </si>
  <si>
    <t>Undervisningsplikt  75 %</t>
  </si>
  <si>
    <t>Administrasjon 10 %</t>
  </si>
  <si>
    <t>For alle: 9 bevegelige helligdager</t>
  </si>
  <si>
    <t>Til og med 59 år: 5 uker ferie</t>
  </si>
  <si>
    <t>60 og 61 år: 6 uker ferie</t>
  </si>
  <si>
    <t>62 år og over: 6 uker ferie og 10 seniordager</t>
  </si>
  <si>
    <t>Fratrekk: Ferie og helligdager</t>
  </si>
  <si>
    <t>Fordeling på undervisning og administrasjon</t>
  </si>
  <si>
    <t>Admin</t>
  </si>
  <si>
    <t>ARBEIDSTID FORDELT PÅ UNDERVISNING OG ADMINISTRASJON DETTE SEMESTERET</t>
  </si>
  <si>
    <t>SALDO</t>
  </si>
  <si>
    <t>Muntlig norskkursene - faktor 0,7</t>
  </si>
  <si>
    <t>ANDRE OPPGAVER I DETTE SEMESTERET</t>
  </si>
  <si>
    <t>MERKNADER OG ARBEIDSOPPGAVER SOM IKKE PASSER INN I SKJEMAET</t>
  </si>
  <si>
    <t>Sum andre oppgaver</t>
  </si>
  <si>
    <t>Administrative småoppgaver: 30 timer pr. sem. i 100 % stilling. Vanligvis ikke ved forskningstermin</t>
  </si>
  <si>
    <t>Antall oppg.</t>
  </si>
  <si>
    <t>VÅR 2021</t>
  </si>
  <si>
    <t>NY SALDO VED</t>
  </si>
  <si>
    <t>RESULTAT</t>
  </si>
  <si>
    <t>ARBEIDSTIMER GJENNOMFØRT</t>
  </si>
  <si>
    <t>ARBEIDSPLIKT</t>
  </si>
  <si>
    <t>OVERFØRT SALDO</t>
  </si>
  <si>
    <t>SEMESTERSLUTT</t>
  </si>
  <si>
    <t>FRA FORRIGE SEMESTER</t>
  </si>
  <si>
    <t>NAVN</t>
  </si>
  <si>
    <t>UNDERV.</t>
  </si>
  <si>
    <t>ADM</t>
  </si>
  <si>
    <t>TOTALT</t>
  </si>
  <si>
    <t>Formel fra celle nummer:</t>
  </si>
  <si>
    <t>F11</t>
  </si>
  <si>
    <t>Stillings-</t>
  </si>
  <si>
    <t>brøk</t>
  </si>
  <si>
    <t>ARBEIDSTIMER TIL UNDERVISNING OG ADMINISTRASJON</t>
  </si>
  <si>
    <t>ARBEIDSPLIKT - UNDERVISNING OG ADMINISTRASJON</t>
  </si>
  <si>
    <t>SUM ARBEIDSTIMER</t>
  </si>
  <si>
    <t>Sum reduksjon arbeidstimer</t>
  </si>
  <si>
    <t>Minus linje 119 - Reduksjon arbeidstimer</t>
  </si>
  <si>
    <t>E4</t>
  </si>
  <si>
    <t>E11</t>
  </si>
  <si>
    <t>Velg type undervisning</t>
  </si>
  <si>
    <t>Velg faktor</t>
  </si>
  <si>
    <t>Antall timer - avhengig av alder, stilling og gjeldende stillingsbrøk (fra linje 8)</t>
  </si>
  <si>
    <t>SUM TIMER - ARBEIDSPLIKT (dette semester)</t>
  </si>
  <si>
    <t>E13</t>
  </si>
  <si>
    <t>F13</t>
  </si>
  <si>
    <t>G13</t>
  </si>
  <si>
    <t>E12</t>
  </si>
  <si>
    <t>F12</t>
  </si>
  <si>
    <t>G12</t>
  </si>
  <si>
    <t>G11</t>
  </si>
  <si>
    <t>E139</t>
  </si>
  <si>
    <t>F139</t>
  </si>
  <si>
    <t>G139</t>
  </si>
  <si>
    <t>E134</t>
  </si>
  <si>
    <t>F134</t>
  </si>
  <si>
    <t>G134</t>
  </si>
  <si>
    <t>RESULTAT (Linje 134 - Arbeidstimer minus linje 139 - Arbeidsplikt)</t>
  </si>
  <si>
    <t>OVERFØRT FRA FORRIGE SEMESTER (fra linje 11)</t>
  </si>
  <si>
    <r>
      <t xml:space="preserve">Fagkoordinator - timer føres under </t>
    </r>
    <r>
      <rPr>
        <b/>
        <sz val="12"/>
        <rFont val="Arial"/>
        <family val="2"/>
      </rPr>
      <t>Undervisning</t>
    </r>
  </si>
  <si>
    <t>(sett inn minus ved negativ saldo)</t>
  </si>
  <si>
    <t>Timer overført fra forrige semester</t>
  </si>
  <si>
    <t xml:space="preserve">Resultat dette semester </t>
  </si>
  <si>
    <t>(arbeidstimer minus arbeidsplikt - linje 141)</t>
  </si>
  <si>
    <t>Ny saldo - overføres til neste semester</t>
  </si>
  <si>
    <t xml:space="preserve">Treffetid:15 timer per semester i 100 % stilling. Vanligvis ikke ved forskningstermin			</t>
  </si>
  <si>
    <t>Arbeidsplikt - avhengig av alder, stilling og stillingsbrøk.</t>
  </si>
  <si>
    <t>Antall timer til undervisning og administrasjon før eventuelle frikjøp</t>
  </si>
  <si>
    <t>I skjema nedenfor skal du rapportere inn arbeidet ditt med undervisning, eksamen, veiledning og ulike administrative oppgaver ved UiB i dette semesteret. Beregningen baseres på gjeldende normer og faktorer vedtatt i fakultetsstyret ved Det humanistiske fakultet, 8. mai 2012.</t>
  </si>
  <si>
    <t>Professor</t>
  </si>
  <si>
    <t>Allmenn litteraturvitskap</t>
  </si>
  <si>
    <t>LARS SÆTRE</t>
  </si>
  <si>
    <t>ALLV301</t>
  </si>
  <si>
    <t>Forelesning</t>
  </si>
  <si>
    <t>Forelesning m/ nettbasert oppfølging</t>
  </si>
  <si>
    <t>ALLV111</t>
  </si>
  <si>
    <t>ALLV112</t>
  </si>
  <si>
    <t>ALLV350 (Helene Hovden Hareide)</t>
  </si>
  <si>
    <t xml:space="preserve">ALLV254 (Regine Schöttker; Linda Vela; 4 gg veil./stk.) </t>
  </si>
  <si>
    <t>ALLV112 (Sem.oppgåver om Faust I; 2 gg veil./stk.)</t>
  </si>
  <si>
    <t>ALLV111 (Sjå merknad nederst)</t>
  </si>
  <si>
    <t>–– Om eksamen ALLV111: Eg har ført dette arbeidet under skoleeks. 5-7 timar, jamvel om det var ein</t>
  </si>
  <si>
    <t>7-timars heimeeksamen pga. koronapandemien (munnleg eks. fall bort pga. pandemien).</t>
  </si>
  <si>
    <t>ALLV254 (2 bach.: Schöttker; Vela); ALLV112 (11 sem.)</t>
  </si>
  <si>
    <t>Anna Solbakk Fredsvik</t>
  </si>
  <si>
    <t>Anastasia Garbar</t>
  </si>
  <si>
    <t>Pernille Tømte (permisjon)</t>
  </si>
  <si>
    <t>Øystein Wentzel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</si>
</sst>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name val="Arial"/>
    </font>
    <font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0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i/>
      <sz val="11"/>
      <name val="Arial"/>
      <family val="2"/>
    </font>
    <font>
      <b/>
      <sz val="1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71">
    <xf numFmtId="0" fontId="0" fillId="0" borderId="0" xfId="0"/>
    <xf numFmtId="0" fontId="3" fillId="0" borderId="0" xfId="0" applyFont="1"/>
    <xf numFmtId="0" fontId="3" fillId="0" borderId="4" xfId="0" applyFont="1" applyBorder="1"/>
    <xf numFmtId="0" fontId="7" fillId="0" borderId="0" xfId="0" applyFont="1" applyFill="1" applyBorder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Border="1" applyAlignment="1">
      <alignment horizontal="center"/>
    </xf>
    <xf numFmtId="0" fontId="4" fillId="0" borderId="8" xfId="0" applyFont="1" applyBorder="1"/>
    <xf numFmtId="0" fontId="4" fillId="0" borderId="4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5" fillId="0" borderId="8" xfId="0" applyFont="1" applyBorder="1"/>
    <xf numFmtId="0" fontId="5" fillId="0" borderId="0" xfId="0" applyFont="1" applyBorder="1"/>
    <xf numFmtId="0" fontId="4" fillId="0" borderId="10" xfId="0" applyFont="1" applyBorder="1"/>
    <xf numFmtId="0" fontId="4" fillId="0" borderId="0" xfId="0" applyFont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right"/>
    </xf>
    <xf numFmtId="0" fontId="4" fillId="5" borderId="2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5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5" fillId="0" borderId="4" xfId="0" applyFont="1" applyBorder="1" applyAlignment="1">
      <alignment horizontal="right" indent="2"/>
    </xf>
    <xf numFmtId="0" fontId="5" fillId="0" borderId="9" xfId="0" applyFont="1" applyBorder="1" applyAlignment="1">
      <alignment horizontal="right" indent="2"/>
    </xf>
    <xf numFmtId="0" fontId="5" fillId="5" borderId="4" xfId="0" applyFont="1" applyFill="1" applyBorder="1" applyAlignment="1">
      <alignment horizontal="right" indent="2"/>
    </xf>
    <xf numFmtId="0" fontId="5" fillId="5" borderId="9" xfId="0" applyFont="1" applyFill="1" applyBorder="1" applyAlignment="1">
      <alignment horizontal="right" indent="2"/>
    </xf>
    <xf numFmtId="0" fontId="4" fillId="0" borderId="11" xfId="0" applyFont="1" applyBorder="1" applyAlignment="1">
      <alignment horizontal="right" indent="2"/>
    </xf>
    <xf numFmtId="0" fontId="4" fillId="0" borderId="12" xfId="0" applyFont="1" applyBorder="1" applyAlignment="1">
      <alignment horizontal="right" indent="2"/>
    </xf>
    <xf numFmtId="0" fontId="4" fillId="0" borderId="4" xfId="0" applyFont="1" applyBorder="1"/>
    <xf numFmtId="0" fontId="16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0" fontId="3" fillId="0" borderId="8" xfId="0" applyFont="1" applyBorder="1" applyAlignment="1">
      <alignment horizontal="left" indent="2"/>
    </xf>
    <xf numFmtId="0" fontId="3" fillId="0" borderId="0" xfId="0" applyFont="1" applyProtection="1">
      <protection locked="0"/>
    </xf>
    <xf numFmtId="0" fontId="3" fillId="0" borderId="4" xfId="0" applyFont="1" applyBorder="1" applyAlignment="1">
      <alignment horizontal="right" indent="2"/>
    </xf>
    <xf numFmtId="0" fontId="4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0" borderId="0" xfId="0" applyProtection="1"/>
    <xf numFmtId="0" fontId="4" fillId="8" borderId="20" xfId="0" applyFont="1" applyFill="1" applyBorder="1" applyAlignment="1">
      <alignment horizontal="center"/>
    </xf>
    <xf numFmtId="0" fontId="3" fillId="8" borderId="20" xfId="0" applyFont="1" applyFill="1" applyBorder="1" applyAlignment="1">
      <alignment horizontal="center"/>
    </xf>
    <xf numFmtId="0" fontId="4" fillId="5" borderId="57" xfId="0" applyFont="1" applyFill="1" applyBorder="1" applyAlignment="1">
      <alignment horizontal="center"/>
    </xf>
    <xf numFmtId="0" fontId="18" fillId="0" borderId="0" xfId="0" applyFont="1" applyAlignment="1">
      <alignment horizontal="left" indent="1"/>
    </xf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horizontal="left" indent="1"/>
    </xf>
    <xf numFmtId="0" fontId="17" fillId="4" borderId="18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right" indent="1"/>
    </xf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right" indent="1"/>
    </xf>
    <xf numFmtId="0" fontId="20" fillId="0" borderId="4" xfId="0" applyFont="1" applyBorder="1" applyAlignment="1">
      <alignment horizontal="left" indent="1"/>
    </xf>
    <xf numFmtId="0" fontId="3" fillId="3" borderId="4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21" fillId="0" borderId="0" xfId="0" applyFont="1"/>
    <xf numFmtId="0" fontId="14" fillId="3" borderId="7" xfId="0" applyFont="1" applyFill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38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6" fillId="5" borderId="57" xfId="0" applyFont="1" applyFill="1" applyBorder="1" applyAlignment="1" applyProtection="1">
      <alignment horizontal="center"/>
    </xf>
    <xf numFmtId="0" fontId="0" fillId="0" borderId="0" xfId="0" applyAlignment="1" applyProtection="1">
      <alignment horizontal="left" vertical="center" indent="2"/>
    </xf>
    <xf numFmtId="0" fontId="4" fillId="3" borderId="23" xfId="0" applyFont="1" applyFill="1" applyBorder="1" applyAlignment="1" applyProtection="1">
      <alignment horizontal="center"/>
    </xf>
    <xf numFmtId="0" fontId="4" fillId="6" borderId="24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 applyProtection="1">
      <alignment horizontal="left"/>
    </xf>
    <xf numFmtId="0" fontId="22" fillId="0" borderId="2" xfId="0" applyFont="1" applyFill="1" applyBorder="1" applyAlignment="1" applyProtection="1">
      <alignment horizontal="left"/>
    </xf>
    <xf numFmtId="0" fontId="4" fillId="0" borderId="2" xfId="0" applyFont="1" applyFill="1" applyBorder="1" applyAlignment="1" applyProtection="1">
      <alignment horizontal="center"/>
    </xf>
    <xf numFmtId="0" fontId="14" fillId="3" borderId="39" xfId="0" applyFont="1" applyFill="1" applyBorder="1" applyAlignment="1" applyProtection="1">
      <alignment horizontal="center"/>
    </xf>
    <xf numFmtId="0" fontId="4" fillId="3" borderId="12" xfId="0" applyFont="1" applyFill="1" applyBorder="1" applyAlignment="1" applyProtection="1">
      <alignment horizontal="center"/>
    </xf>
    <xf numFmtId="0" fontId="15" fillId="5" borderId="18" xfId="1" applyFont="1" applyFill="1" applyBorder="1" applyAlignment="1" applyProtection="1">
      <alignment horizontal="center"/>
    </xf>
    <xf numFmtId="0" fontId="15" fillId="5" borderId="19" xfId="1" applyFont="1" applyFill="1" applyBorder="1" applyAlignment="1" applyProtection="1">
      <alignment horizontal="center"/>
    </xf>
    <xf numFmtId="0" fontId="4" fillId="5" borderId="40" xfId="0" applyFont="1" applyFill="1" applyBorder="1" applyAlignment="1" applyProtection="1">
      <alignment horizontal="center"/>
    </xf>
    <xf numFmtId="0" fontId="23" fillId="6" borderId="14" xfId="1" applyFont="1" applyFill="1" applyBorder="1" applyAlignment="1" applyProtection="1">
      <alignment horizontal="center"/>
      <protection locked="0"/>
    </xf>
    <xf numFmtId="0" fontId="23" fillId="6" borderId="4" xfId="1" applyFont="1" applyFill="1" applyBorder="1" applyAlignment="1" applyProtection="1">
      <alignment horizontal="center"/>
      <protection locked="0"/>
    </xf>
    <xf numFmtId="0" fontId="3" fillId="4" borderId="9" xfId="0" applyFont="1" applyFill="1" applyBorder="1" applyAlignment="1">
      <alignment horizontal="center"/>
    </xf>
    <xf numFmtId="0" fontId="3" fillId="8" borderId="26" xfId="0" applyFont="1" applyFill="1" applyBorder="1" applyAlignment="1">
      <alignment horizontal="right"/>
    </xf>
    <xf numFmtId="0" fontId="3" fillId="8" borderId="20" xfId="0" applyFont="1" applyFill="1" applyBorder="1"/>
    <xf numFmtId="0" fontId="4" fillId="8" borderId="20" xfId="0" applyFont="1" applyFill="1" applyBorder="1" applyAlignment="1">
      <alignment horizontal="right"/>
    </xf>
    <xf numFmtId="0" fontId="4" fillId="3" borderId="16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3" fillId="6" borderId="4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4" fillId="8" borderId="1" xfId="0" applyFont="1" applyFill="1" applyBorder="1" applyAlignment="1" applyProtection="1">
      <alignment horizontal="center"/>
    </xf>
    <xf numFmtId="0" fontId="3" fillId="4" borderId="42" xfId="0" applyFont="1" applyFill="1" applyBorder="1" applyAlignment="1">
      <alignment horizontal="center"/>
    </xf>
    <xf numFmtId="0" fontId="3" fillId="0" borderId="0" xfId="0" applyFont="1" applyFill="1" applyBorder="1"/>
    <xf numFmtId="0" fontId="3" fillId="5" borderId="25" xfId="0" applyFont="1" applyFill="1" applyBorder="1"/>
    <xf numFmtId="0" fontId="3" fillId="5" borderId="2" xfId="0" applyFont="1" applyFill="1" applyBorder="1"/>
    <xf numFmtId="0" fontId="4" fillId="5" borderId="40" xfId="0" applyFont="1" applyFill="1" applyBorder="1" applyAlignment="1">
      <alignment horizontal="center"/>
    </xf>
    <xf numFmtId="0" fontId="3" fillId="5" borderId="57" xfId="0" applyFont="1" applyFill="1" applyBorder="1" applyAlignment="1">
      <alignment horizontal="center"/>
    </xf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4" fillId="5" borderId="25" xfId="0" applyFont="1" applyFill="1" applyBorder="1" applyAlignment="1"/>
    <xf numFmtId="0" fontId="4" fillId="5" borderId="2" xfId="0" applyFont="1" applyFill="1" applyBorder="1" applyAlignment="1"/>
    <xf numFmtId="0" fontId="14" fillId="5" borderId="4" xfId="0" applyFont="1" applyFill="1" applyBorder="1" applyAlignment="1">
      <alignment horizontal="center"/>
    </xf>
    <xf numFmtId="0" fontId="3" fillId="8" borderId="38" xfId="0" applyFont="1" applyFill="1" applyBorder="1" applyProtection="1"/>
    <xf numFmtId="0" fontId="3" fillId="8" borderId="4" xfId="0" applyFont="1" applyFill="1" applyBorder="1" applyProtection="1"/>
    <xf numFmtId="0" fontId="4" fillId="8" borderId="6" xfId="0" applyFont="1" applyFill="1" applyBorder="1" applyAlignment="1">
      <alignment horizontal="left" indent="2"/>
    </xf>
    <xf numFmtId="0" fontId="3" fillId="8" borderId="7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3" fillId="6" borderId="19" xfId="0" applyFont="1" applyFill="1" applyBorder="1" applyAlignment="1" applyProtection="1">
      <alignment horizontal="center"/>
      <protection locked="0"/>
    </xf>
    <xf numFmtId="0" fontId="3" fillId="4" borderId="40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14" fillId="3" borderId="34" xfId="0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8" borderId="53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4" fillId="3" borderId="23" xfId="0" applyFont="1" applyFill="1" applyBorder="1" applyAlignment="1" applyProtection="1">
      <alignment horizontal="left" indent="1"/>
    </xf>
    <xf numFmtId="0" fontId="4" fillId="6" borderId="24" xfId="0" applyFont="1" applyFill="1" applyBorder="1" applyAlignment="1" applyProtection="1">
      <alignment horizontal="left" indent="1"/>
      <protection locked="0"/>
    </xf>
    <xf numFmtId="0" fontId="3" fillId="6" borderId="49" xfId="0" applyFont="1" applyFill="1" applyBorder="1" applyAlignment="1" applyProtection="1">
      <alignment horizontal="left" indent="1"/>
      <protection locked="0"/>
    </xf>
    <xf numFmtId="0" fontId="4" fillId="3" borderId="37" xfId="0" applyFont="1" applyFill="1" applyBorder="1" applyAlignment="1" applyProtection="1">
      <alignment horizontal="left" indent="1"/>
    </xf>
    <xf numFmtId="0" fontId="4" fillId="3" borderId="47" xfId="0" applyFont="1" applyFill="1" applyBorder="1" applyAlignment="1" applyProtection="1">
      <alignment horizontal="left" indent="1"/>
    </xf>
    <xf numFmtId="0" fontId="3" fillId="0" borderId="0" xfId="0" applyFont="1" applyAlignment="1" applyProtection="1">
      <alignment horizontal="left" indent="1"/>
    </xf>
    <xf numFmtId="0" fontId="3" fillId="0" borderId="2" xfId="0" applyFont="1" applyBorder="1" applyAlignment="1" applyProtection="1">
      <alignment horizontal="left" indent="1"/>
    </xf>
    <xf numFmtId="0" fontId="15" fillId="5" borderId="25" xfId="1" applyFont="1" applyFill="1" applyBorder="1" applyAlignment="1" applyProtection="1">
      <alignment horizontal="left" indent="1"/>
    </xf>
    <xf numFmtId="0" fontId="15" fillId="5" borderId="58" xfId="1" applyFont="1" applyFill="1" applyBorder="1" applyAlignment="1" applyProtection="1">
      <alignment horizontal="left" indent="1"/>
    </xf>
    <xf numFmtId="0" fontId="23" fillId="6" borderId="37" xfId="1" applyFont="1" applyFill="1" applyBorder="1" applyAlignment="1" applyProtection="1">
      <alignment horizontal="left" indent="1"/>
      <protection locked="0"/>
    </xf>
    <xf numFmtId="0" fontId="4" fillId="5" borderId="33" xfId="0" applyFont="1" applyFill="1" applyBorder="1" applyAlignment="1">
      <alignment horizontal="left" indent="1"/>
    </xf>
    <xf numFmtId="0" fontId="3" fillId="8" borderId="33" xfId="0" applyFont="1" applyFill="1" applyBorder="1" applyAlignment="1">
      <alignment horizontal="left" vertical="center" wrapText="1" indent="1"/>
    </xf>
    <xf numFmtId="0" fontId="3" fillId="8" borderId="33" xfId="0" applyFont="1" applyFill="1" applyBorder="1" applyAlignment="1" applyProtection="1">
      <alignment horizontal="left" vertical="center" wrapText="1" indent="1"/>
    </xf>
    <xf numFmtId="0" fontId="3" fillId="8" borderId="33" xfId="0" applyFont="1" applyFill="1" applyBorder="1" applyAlignment="1">
      <alignment horizontal="left" indent="1"/>
    </xf>
    <xf numFmtId="0" fontId="3" fillId="8" borderId="26" xfId="0" applyFont="1" applyFill="1" applyBorder="1" applyAlignment="1">
      <alignment horizontal="left" indent="1"/>
    </xf>
    <xf numFmtId="0" fontId="3" fillId="5" borderId="25" xfId="0" applyFont="1" applyFill="1" applyBorder="1" applyAlignment="1">
      <alignment horizontal="left" indent="1"/>
    </xf>
    <xf numFmtId="0" fontId="3" fillId="0" borderId="0" xfId="0" applyFont="1" applyFill="1" applyAlignment="1">
      <alignment horizontal="left" indent="1"/>
    </xf>
    <xf numFmtId="0" fontId="4" fillId="5" borderId="25" xfId="0" applyFont="1" applyFill="1" applyBorder="1" applyAlignment="1">
      <alignment horizontal="left" indent="1"/>
    </xf>
    <xf numFmtId="0" fontId="4" fillId="5" borderId="2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4" fillId="0" borderId="51" xfId="0" applyFont="1" applyFill="1" applyBorder="1" applyAlignment="1" applyProtection="1">
      <alignment horizontal="left" indent="1"/>
    </xf>
    <xf numFmtId="0" fontId="14" fillId="3" borderId="39" xfId="0" applyFont="1" applyFill="1" applyBorder="1" applyAlignment="1">
      <alignment horizontal="center"/>
    </xf>
    <xf numFmtId="0" fontId="4" fillId="7" borderId="59" xfId="0" applyFont="1" applyFill="1" applyBorder="1" applyAlignment="1">
      <alignment horizontal="center"/>
    </xf>
    <xf numFmtId="0" fontId="4" fillId="7" borderId="34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4" fillId="7" borderId="39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14" fillId="3" borderId="60" xfId="0" applyFont="1" applyFill="1" applyBorder="1" applyAlignment="1" applyProtection="1">
      <alignment horizontal="center"/>
    </xf>
    <xf numFmtId="0" fontId="4" fillId="3" borderId="61" xfId="0" applyFont="1" applyFill="1" applyBorder="1" applyAlignment="1" applyProtection="1">
      <alignment horizontal="center"/>
    </xf>
    <xf numFmtId="0" fontId="4" fillId="3" borderId="20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19" fillId="0" borderId="10" xfId="0" applyFont="1" applyBorder="1" applyAlignment="1">
      <alignment horizontal="right" indent="1"/>
    </xf>
    <xf numFmtId="0" fontId="19" fillId="0" borderId="11" xfId="0" applyFont="1" applyBorder="1" applyAlignment="1">
      <alignment horizontal="right" indent="1"/>
    </xf>
    <xf numFmtId="0" fontId="19" fillId="0" borderId="12" xfId="0" applyFont="1" applyBorder="1" applyAlignment="1">
      <alignment horizontal="right" indent="1"/>
    </xf>
    <xf numFmtId="0" fontId="17" fillId="4" borderId="25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4" borderId="41" xfId="0" applyFont="1" applyFill="1" applyBorder="1" applyAlignment="1">
      <alignment horizontal="center"/>
    </xf>
    <xf numFmtId="0" fontId="17" fillId="4" borderId="62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center"/>
    </xf>
    <xf numFmtId="0" fontId="20" fillId="0" borderId="10" xfId="0" applyFont="1" applyBorder="1" applyAlignment="1">
      <alignment horizontal="right" indent="1"/>
    </xf>
    <xf numFmtId="0" fontId="20" fillId="0" borderId="11" xfId="0" applyFont="1" applyBorder="1" applyAlignment="1">
      <alignment horizontal="right" indent="1"/>
    </xf>
    <xf numFmtId="0" fontId="20" fillId="0" borderId="12" xfId="0" applyFont="1" applyBorder="1" applyAlignment="1">
      <alignment horizontal="right" indent="1"/>
    </xf>
    <xf numFmtId="0" fontId="20" fillId="8" borderId="60" xfId="0" applyFont="1" applyFill="1" applyBorder="1" applyAlignment="1">
      <alignment horizontal="left" indent="1"/>
    </xf>
    <xf numFmtId="0" fontId="20" fillId="8" borderId="57" xfId="0" applyFont="1" applyFill="1" applyBorder="1" applyAlignment="1">
      <alignment horizontal="left" indent="1"/>
    </xf>
    <xf numFmtId="0" fontId="20" fillId="8" borderId="63" xfId="0" applyFont="1" applyFill="1" applyBorder="1" applyAlignment="1">
      <alignment horizontal="left" indent="1"/>
    </xf>
    <xf numFmtId="0" fontId="19" fillId="8" borderId="64" xfId="0" applyFont="1" applyFill="1" applyBorder="1"/>
    <xf numFmtId="0" fontId="17" fillId="8" borderId="58" xfId="0" applyFont="1" applyFill="1" applyBorder="1" applyAlignment="1">
      <alignment horizontal="left" indent="1"/>
    </xf>
    <xf numFmtId="0" fontId="17" fillId="8" borderId="40" xfId="0" applyFont="1" applyFill="1" applyBorder="1" applyAlignment="1">
      <alignment horizontal="left"/>
    </xf>
    <xf numFmtId="0" fontId="19" fillId="0" borderId="10" xfId="0" applyFont="1" applyBorder="1" applyAlignment="1">
      <alignment horizontal="left" indent="1"/>
    </xf>
    <xf numFmtId="0" fontId="19" fillId="0" borderId="12" xfId="0" applyFont="1" applyBorder="1" applyAlignment="1">
      <alignment horizontal="left" indent="1"/>
    </xf>
    <xf numFmtId="0" fontId="14" fillId="5" borderId="54" xfId="0" applyFont="1" applyFill="1" applyBorder="1" applyAlignment="1" applyProtection="1">
      <alignment horizontal="center"/>
    </xf>
    <xf numFmtId="0" fontId="4" fillId="5" borderId="54" xfId="0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center"/>
    </xf>
    <xf numFmtId="0" fontId="4" fillId="3" borderId="27" xfId="0" applyFont="1" applyFill="1" applyBorder="1" applyAlignment="1" applyProtection="1">
      <alignment horizontal="center"/>
    </xf>
    <xf numFmtId="0" fontId="14" fillId="3" borderId="55" xfId="0" applyFont="1" applyFill="1" applyBorder="1" applyAlignment="1" applyProtection="1">
      <alignment horizontal="center"/>
    </xf>
    <xf numFmtId="0" fontId="14" fillId="3" borderId="23" xfId="0" applyFont="1" applyFill="1" applyBorder="1" applyAlignment="1" applyProtection="1">
      <alignment horizontal="center"/>
    </xf>
    <xf numFmtId="0" fontId="4" fillId="3" borderId="24" xfId="0" applyFont="1" applyFill="1" applyBorder="1" applyAlignment="1">
      <alignment horizontal="center"/>
    </xf>
    <xf numFmtId="0" fontId="14" fillId="3" borderId="65" xfId="0" applyFont="1" applyFill="1" applyBorder="1" applyAlignment="1" applyProtection="1">
      <alignment horizontal="center"/>
    </xf>
    <xf numFmtId="0" fontId="4" fillId="6" borderId="58" xfId="0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 applyProtection="1">
      <alignment horizontal="center"/>
    </xf>
    <xf numFmtId="0" fontId="14" fillId="3" borderId="7" xfId="0" applyFont="1" applyFill="1" applyBorder="1" applyAlignment="1" applyProtection="1">
      <alignment horizontal="center"/>
    </xf>
    <xf numFmtId="0" fontId="4" fillId="3" borderId="46" xfId="0" applyFont="1" applyFill="1" applyBorder="1" applyAlignment="1" applyProtection="1">
      <alignment horizontal="center"/>
    </xf>
    <xf numFmtId="0" fontId="4" fillId="3" borderId="66" xfId="0" applyFont="1" applyFill="1" applyBorder="1" applyAlignment="1" applyProtection="1">
      <alignment horizontal="center"/>
    </xf>
    <xf numFmtId="0" fontId="4" fillId="6" borderId="40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left" indent="1"/>
    </xf>
    <xf numFmtId="0" fontId="3" fillId="0" borderId="0" xfId="0" applyFont="1" applyBorder="1" applyAlignment="1">
      <alignment horizontal="center"/>
    </xf>
    <xf numFmtId="0" fontId="3" fillId="6" borderId="13" xfId="0" applyFont="1" applyFill="1" applyBorder="1" applyAlignment="1" applyProtection="1">
      <alignment horizontal="left" indent="1"/>
      <protection locked="0"/>
    </xf>
    <xf numFmtId="0" fontId="3" fillId="6" borderId="15" xfId="0" applyFont="1" applyFill="1" applyBorder="1" applyAlignment="1" applyProtection="1">
      <alignment horizontal="left" indent="1"/>
      <protection locked="0"/>
    </xf>
    <xf numFmtId="0" fontId="3" fillId="6" borderId="14" xfId="0" applyFont="1" applyFill="1" applyBorder="1" applyAlignment="1" applyProtection="1">
      <alignment horizontal="left" indent="1"/>
      <protection locked="0"/>
    </xf>
    <xf numFmtId="0" fontId="4" fillId="8" borderId="1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1"/>
    </xf>
    <xf numFmtId="0" fontId="4" fillId="3" borderId="15" xfId="0" applyFont="1" applyFill="1" applyBorder="1" applyAlignment="1">
      <alignment horizontal="left" indent="1"/>
    </xf>
    <xf numFmtId="0" fontId="4" fillId="3" borderId="14" xfId="0" applyFont="1" applyFill="1" applyBorder="1" applyAlignment="1">
      <alignment horizontal="left" indent="1"/>
    </xf>
    <xf numFmtId="0" fontId="3" fillId="6" borderId="37" xfId="0" applyFont="1" applyFill="1" applyBorder="1" applyAlignment="1" applyProtection="1">
      <alignment horizontal="left" indent="1"/>
      <protection locked="0"/>
    </xf>
    <xf numFmtId="0" fontId="4" fillId="8" borderId="37" xfId="0" applyFont="1" applyFill="1" applyBorder="1" applyAlignment="1">
      <alignment horizontal="left" indent="1"/>
    </xf>
    <xf numFmtId="0" fontId="4" fillId="8" borderId="15" xfId="0" applyFont="1" applyFill="1" applyBorder="1" applyAlignment="1">
      <alignment horizontal="left" indent="1"/>
    </xf>
    <xf numFmtId="0" fontId="4" fillId="8" borderId="18" xfId="0" applyFont="1" applyFill="1" applyBorder="1" applyAlignment="1" applyProtection="1">
      <alignment horizontal="center"/>
    </xf>
    <xf numFmtId="0" fontId="4" fillId="5" borderId="18" xfId="0" applyFont="1" applyFill="1" applyBorder="1" applyAlignment="1">
      <alignment horizontal="center"/>
    </xf>
    <xf numFmtId="0" fontId="3" fillId="3" borderId="20" xfId="0" applyFont="1" applyFill="1" applyBorder="1" applyAlignment="1" applyProtection="1">
      <alignment horizontal="left" indent="1"/>
    </xf>
    <xf numFmtId="0" fontId="4" fillId="3" borderId="5" xfId="0" applyFont="1" applyFill="1" applyBorder="1" applyAlignment="1" applyProtection="1">
      <alignment horizontal="left" indent="1"/>
    </xf>
    <xf numFmtId="0" fontId="4" fillId="3" borderId="6" xfId="0" applyFont="1" applyFill="1" applyBorder="1" applyAlignment="1" applyProtection="1">
      <alignment horizontal="left" indent="1"/>
    </xf>
    <xf numFmtId="0" fontId="2" fillId="3" borderId="15" xfId="0" applyFont="1" applyFill="1" applyBorder="1" applyAlignment="1" applyProtection="1">
      <alignment horizontal="left"/>
    </xf>
    <xf numFmtId="0" fontId="4" fillId="5" borderId="41" xfId="0" applyFont="1" applyFill="1" applyBorder="1" applyAlignment="1">
      <alignment horizontal="left" indent="1"/>
    </xf>
    <xf numFmtId="0" fontId="4" fillId="5" borderId="18" xfId="0" applyFont="1" applyFill="1" applyBorder="1" applyAlignment="1">
      <alignment horizontal="left" indent="1"/>
    </xf>
    <xf numFmtId="0" fontId="4" fillId="5" borderId="17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center"/>
    </xf>
    <xf numFmtId="0" fontId="24" fillId="0" borderId="20" xfId="0" applyFont="1" applyFill="1" applyBorder="1" applyAlignment="1">
      <alignment horizontal="left" vertical="center" wrapText="1" indent="1"/>
    </xf>
    <xf numFmtId="0" fontId="4" fillId="5" borderId="50" xfId="0" applyFont="1" applyFill="1" applyBorder="1" applyAlignment="1" applyProtection="1">
      <alignment horizontal="left" vertical="center" indent="1"/>
    </xf>
    <xf numFmtId="0" fontId="4" fillId="5" borderId="51" xfId="0" applyFont="1" applyFill="1" applyBorder="1" applyAlignment="1" applyProtection="1">
      <alignment horizontal="left" vertical="center" indent="1"/>
    </xf>
    <xf numFmtId="0" fontId="4" fillId="5" borderId="52" xfId="0" applyFont="1" applyFill="1" applyBorder="1" applyAlignment="1" applyProtection="1">
      <alignment horizontal="left" vertical="center" indent="1"/>
    </xf>
    <xf numFmtId="0" fontId="2" fillId="3" borderId="36" xfId="0" applyFont="1" applyFill="1" applyBorder="1" applyAlignment="1" applyProtection="1">
      <alignment horizontal="left"/>
    </xf>
    <xf numFmtId="0" fontId="4" fillId="3" borderId="36" xfId="0" applyFont="1" applyFill="1" applyBorder="1" applyAlignment="1" applyProtection="1">
      <alignment horizontal="left"/>
    </xf>
    <xf numFmtId="0" fontId="4" fillId="7" borderId="47" xfId="0" applyFont="1" applyFill="1" applyBorder="1" applyAlignment="1">
      <alignment horizontal="left" indent="1"/>
    </xf>
    <xf numFmtId="0" fontId="4" fillId="7" borderId="36" xfId="0" applyFont="1" applyFill="1" applyBorder="1" applyAlignment="1">
      <alignment horizontal="left" indent="1"/>
    </xf>
    <xf numFmtId="0" fontId="4" fillId="7" borderId="48" xfId="0" applyFont="1" applyFill="1" applyBorder="1" applyAlignment="1">
      <alignment horizontal="left" indent="1"/>
    </xf>
    <xf numFmtId="0" fontId="4" fillId="3" borderId="5" xfId="0" applyFont="1" applyFill="1" applyBorder="1" applyAlignment="1">
      <alignment horizontal="left" indent="1"/>
    </xf>
    <xf numFmtId="0" fontId="4" fillId="3" borderId="6" xfId="0" applyFont="1" applyFill="1" applyBorder="1" applyAlignment="1">
      <alignment horizontal="left" indent="1"/>
    </xf>
    <xf numFmtId="0" fontId="4" fillId="3" borderId="35" xfId="0" applyFont="1" applyFill="1" applyBorder="1" applyAlignment="1">
      <alignment horizontal="left" indent="1"/>
    </xf>
    <xf numFmtId="0" fontId="3" fillId="6" borderId="41" xfId="0" applyFont="1" applyFill="1" applyBorder="1" applyAlignment="1" applyProtection="1">
      <alignment horizontal="left" indent="1"/>
      <protection locked="0"/>
    </xf>
    <xf numFmtId="0" fontId="3" fillId="6" borderId="18" xfId="0" applyFont="1" applyFill="1" applyBorder="1" applyAlignment="1" applyProtection="1">
      <alignment horizontal="left" indent="1"/>
      <protection locked="0"/>
    </xf>
    <xf numFmtId="0" fontId="3" fillId="6" borderId="17" xfId="0" applyFont="1" applyFill="1" applyBorder="1" applyAlignment="1" applyProtection="1">
      <alignment horizontal="left" indent="1"/>
      <protection locked="0"/>
    </xf>
    <xf numFmtId="0" fontId="14" fillId="5" borderId="35" xfId="0" applyFont="1" applyFill="1" applyBorder="1" applyAlignment="1">
      <alignment horizontal="center"/>
    </xf>
    <xf numFmtId="0" fontId="14" fillId="5" borderId="34" xfId="0" applyFont="1" applyFill="1" applyBorder="1" applyAlignment="1">
      <alignment horizontal="center"/>
    </xf>
    <xf numFmtId="0" fontId="4" fillId="3" borderId="43" xfId="0" applyFont="1" applyFill="1" applyBorder="1" applyAlignment="1">
      <alignment horizontal="center"/>
    </xf>
    <xf numFmtId="0" fontId="4" fillId="3" borderId="44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25" fillId="3" borderId="31" xfId="0" applyFont="1" applyFill="1" applyBorder="1" applyAlignment="1">
      <alignment horizontal="center"/>
    </xf>
    <xf numFmtId="0" fontId="25" fillId="3" borderId="0" xfId="0" applyFont="1" applyFill="1" applyBorder="1" applyAlignment="1">
      <alignment horizontal="center"/>
    </xf>
    <xf numFmtId="0" fontId="25" fillId="3" borderId="32" xfId="0" applyFont="1" applyFill="1" applyBorder="1" applyAlignment="1">
      <alignment horizontal="center"/>
    </xf>
    <xf numFmtId="0" fontId="3" fillId="3" borderId="28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0" fontId="4" fillId="8" borderId="47" xfId="0" applyFont="1" applyFill="1" applyBorder="1" applyAlignment="1">
      <alignment horizontal="right" indent="1"/>
    </xf>
    <xf numFmtId="0" fontId="4" fillId="8" borderId="36" xfId="0" applyFont="1" applyFill="1" applyBorder="1" applyAlignment="1">
      <alignment horizontal="right" indent="1"/>
    </xf>
    <xf numFmtId="0" fontId="4" fillId="8" borderId="48" xfId="0" applyFont="1" applyFill="1" applyBorder="1" applyAlignment="1">
      <alignment horizontal="right" indent="1"/>
    </xf>
    <xf numFmtId="0" fontId="3" fillId="8" borderId="37" xfId="0" applyFont="1" applyFill="1" applyBorder="1" applyAlignment="1" applyProtection="1">
      <alignment horizontal="left" indent="1"/>
    </xf>
    <xf numFmtId="0" fontId="3" fillId="8" borderId="15" xfId="0" applyFont="1" applyFill="1" applyBorder="1" applyAlignment="1" applyProtection="1">
      <alignment horizontal="left" indent="1"/>
    </xf>
    <xf numFmtId="0" fontId="3" fillId="8" borderId="14" xfId="0" applyFont="1" applyFill="1" applyBorder="1" applyAlignment="1" applyProtection="1">
      <alignment horizontal="left" indent="1"/>
    </xf>
    <xf numFmtId="0" fontId="4" fillId="3" borderId="25" xfId="0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center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0" fontId="4" fillId="6" borderId="27" xfId="0" applyNumberFormat="1" applyFont="1" applyFill="1" applyBorder="1" applyAlignment="1" applyProtection="1">
      <alignment horizontal="center"/>
      <protection locked="0"/>
    </xf>
    <xf numFmtId="0" fontId="4" fillId="3" borderId="2" xfId="0" applyFont="1" applyFill="1" applyBorder="1" applyAlignment="1" applyProtection="1">
      <alignment horizontal="center"/>
    </xf>
    <xf numFmtId="0" fontId="4" fillId="6" borderId="26" xfId="0" applyFont="1" applyFill="1" applyBorder="1" applyAlignment="1" applyProtection="1">
      <alignment horizontal="center"/>
      <protection locked="0"/>
    </xf>
    <xf numFmtId="0" fontId="4" fillId="6" borderId="20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4" fillId="3" borderId="26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3" fillId="6" borderId="26" xfId="0" applyFont="1" applyFill="1" applyBorder="1" applyAlignment="1" applyProtection="1">
      <alignment horizontal="center"/>
      <protection locked="0"/>
    </xf>
    <xf numFmtId="0" fontId="3" fillId="6" borderId="20" xfId="0" applyFont="1" applyFill="1" applyBorder="1" applyAlignment="1" applyProtection="1">
      <alignment horizontal="center"/>
      <protection locked="0"/>
    </xf>
    <xf numFmtId="0" fontId="3" fillId="6" borderId="27" xfId="0" applyFont="1" applyFill="1" applyBorder="1" applyAlignment="1" applyProtection="1">
      <alignment horizontal="center"/>
      <protection locked="0"/>
    </xf>
    <xf numFmtId="0" fontId="4" fillId="3" borderId="2" xfId="0" applyFont="1" applyFill="1" applyBorder="1" applyAlignment="1" applyProtection="1">
      <alignment horizontal="left" indent="1"/>
    </xf>
    <xf numFmtId="0" fontId="4" fillId="7" borderId="5" xfId="0" applyFont="1" applyFill="1" applyBorder="1" applyAlignment="1">
      <alignment horizontal="left" indent="1"/>
    </xf>
    <xf numFmtId="0" fontId="4" fillId="7" borderId="6" xfId="0" applyFont="1" applyFill="1" applyBorder="1" applyAlignment="1">
      <alignment horizontal="left" indent="1"/>
    </xf>
    <xf numFmtId="0" fontId="4" fillId="7" borderId="35" xfId="0" applyFont="1" applyFill="1" applyBorder="1" applyAlignment="1">
      <alignment horizontal="left" indent="1"/>
    </xf>
    <xf numFmtId="0" fontId="4" fillId="7" borderId="37" xfId="0" applyFont="1" applyFill="1" applyBorder="1" applyAlignment="1">
      <alignment horizontal="left" indent="1"/>
    </xf>
    <xf numFmtId="0" fontId="4" fillId="7" borderId="15" xfId="0" applyFont="1" applyFill="1" applyBorder="1" applyAlignment="1">
      <alignment horizontal="left" indent="1"/>
    </xf>
    <xf numFmtId="0" fontId="4" fillId="7" borderId="14" xfId="0" applyFont="1" applyFill="1" applyBorder="1" applyAlignment="1">
      <alignment horizontal="left" indent="1"/>
    </xf>
    <xf numFmtId="0" fontId="4" fillId="3" borderId="50" xfId="0" applyFont="1" applyFill="1" applyBorder="1" applyAlignment="1" applyProtection="1">
      <alignment horizontal="left" indent="1"/>
    </xf>
    <xf numFmtId="0" fontId="4" fillId="3" borderId="51" xfId="0" applyFont="1" applyFill="1" applyBorder="1" applyAlignment="1" applyProtection="1">
      <alignment horizontal="left" indent="1"/>
    </xf>
    <xf numFmtId="0" fontId="14" fillId="5" borderId="55" xfId="1" applyFont="1" applyFill="1" applyBorder="1" applyAlignment="1" applyProtection="1">
      <alignment horizontal="center"/>
    </xf>
    <xf numFmtId="0" fontId="14" fillId="5" borderId="2" xfId="1" applyFont="1" applyFill="1" applyBorder="1" applyAlignment="1" applyProtection="1">
      <alignment horizontal="center"/>
    </xf>
    <xf numFmtId="0" fontId="14" fillId="5" borderId="56" xfId="1" applyFont="1" applyFill="1" applyBorder="1" applyAlignment="1" applyProtection="1">
      <alignment horizontal="center"/>
    </xf>
    <xf numFmtId="0" fontId="4" fillId="5" borderId="22" xfId="1" applyFont="1" applyFill="1" applyBorder="1" applyAlignment="1" applyProtection="1">
      <alignment horizontal="center"/>
    </xf>
    <xf numFmtId="0" fontId="4" fillId="5" borderId="18" xfId="1" applyFont="1" applyFill="1" applyBorder="1" applyAlignment="1" applyProtection="1">
      <alignment horizontal="center"/>
    </xf>
    <xf numFmtId="0" fontId="4" fillId="5" borderId="17" xfId="1" applyFont="1" applyFill="1" applyBorder="1" applyAlignment="1" applyProtection="1">
      <alignment horizontal="center"/>
    </xf>
    <xf numFmtId="0" fontId="10" fillId="2" borderId="5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left"/>
    </xf>
    <xf numFmtId="0" fontId="17" fillId="3" borderId="60" xfId="0" applyFont="1" applyFill="1" applyBorder="1" applyAlignment="1">
      <alignment horizontal="center"/>
    </xf>
    <xf numFmtId="0" fontId="17" fillId="3" borderId="54" xfId="0" applyFont="1" applyFill="1" applyBorder="1" applyAlignment="1">
      <alignment horizontal="center"/>
    </xf>
    <xf numFmtId="0" fontId="17" fillId="3" borderId="57" xfId="0" applyFont="1" applyFill="1" applyBorder="1" applyAlignment="1">
      <alignment horizontal="center"/>
    </xf>
    <xf numFmtId="0" fontId="17" fillId="4" borderId="25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3" borderId="5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4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342900</xdr:colOff>
      <xdr:row>94</xdr:row>
      <xdr:rowOff>7620</xdr:rowOff>
    </xdr:to>
    <xdr:pic>
      <xdr:nvPicPr>
        <xdr:cNvPr id="5195" name="Bilde 1">
          <a:extLst>
            <a:ext uri="{FF2B5EF4-FFF2-40B4-BE49-F238E27FC236}">
              <a16:creationId xmlns:a16="http://schemas.microsoft.com/office/drawing/2014/main" id="{999D193C-0663-49CB-931D-A3F2030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07540" cy="1576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0"/>
    <pageSetUpPr fitToPage="1"/>
  </sheetPr>
  <dimension ref="A1:I143"/>
  <sheetViews>
    <sheetView tabSelected="1" zoomScaleNormal="100" zoomScaleSheetLayoutView="270" workbookViewId="0">
      <selection activeCell="A24" sqref="A24"/>
    </sheetView>
  </sheetViews>
  <sheetFormatPr baseColWidth="10" defaultColWidth="11.5" defaultRowHeight="13" x14ac:dyDescent="0.15"/>
  <cols>
    <col min="1" max="1" width="57.83203125" customWidth="1"/>
    <col min="2" max="2" width="15.83203125" customWidth="1"/>
    <col min="3" max="3" width="18.83203125" customWidth="1"/>
    <col min="4" max="4" width="7.83203125" customWidth="1"/>
    <col min="5" max="7" width="14.33203125" customWidth="1"/>
  </cols>
  <sheetData>
    <row r="1" spans="1:9" ht="23" customHeight="1" x14ac:dyDescent="0.25">
      <c r="A1" s="198" t="s">
        <v>8</v>
      </c>
      <c r="B1" s="198"/>
      <c r="C1" s="198"/>
      <c r="D1" s="198"/>
      <c r="E1" s="198"/>
      <c r="F1" s="198"/>
      <c r="G1" s="198"/>
    </row>
    <row r="2" spans="1:9" ht="30" customHeight="1" thickBot="1" x14ac:dyDescent="0.2">
      <c r="A2" s="199" t="s">
        <v>155</v>
      </c>
      <c r="B2" s="199"/>
      <c r="C2" s="199"/>
      <c r="D2" s="199"/>
      <c r="E2" s="199"/>
      <c r="F2" s="199"/>
      <c r="G2" s="199"/>
    </row>
    <row r="3" spans="1:9" ht="18" customHeight="1" x14ac:dyDescent="0.2">
      <c r="A3" s="110" t="s">
        <v>10</v>
      </c>
      <c r="B3" s="231" t="s">
        <v>68</v>
      </c>
      <c r="C3" s="235"/>
      <c r="D3" s="232"/>
      <c r="E3" s="231" t="s">
        <v>62</v>
      </c>
      <c r="F3" s="232"/>
      <c r="G3" s="61" t="s">
        <v>15</v>
      </c>
    </row>
    <row r="4" spans="1:9" ht="21" customHeight="1" thickBot="1" x14ac:dyDescent="0.25">
      <c r="A4" s="111" t="s">
        <v>158</v>
      </c>
      <c r="B4" s="236">
        <v>69</v>
      </c>
      <c r="C4" s="237"/>
      <c r="D4" s="238"/>
      <c r="E4" s="233">
        <v>1</v>
      </c>
      <c r="F4" s="234"/>
      <c r="G4" s="62" t="s">
        <v>104</v>
      </c>
    </row>
    <row r="5" spans="1:9" ht="18" customHeight="1" x14ac:dyDescent="0.2">
      <c r="A5" s="110" t="s">
        <v>66</v>
      </c>
      <c r="B5" s="231" t="s">
        <v>67</v>
      </c>
      <c r="C5" s="235"/>
      <c r="D5" s="232"/>
      <c r="E5" s="231" t="s">
        <v>59</v>
      </c>
      <c r="F5" s="235"/>
      <c r="G5" s="165"/>
    </row>
    <row r="6" spans="1:9" ht="21" customHeight="1" thickBot="1" x14ac:dyDescent="0.25">
      <c r="A6" s="112" t="s">
        <v>156</v>
      </c>
      <c r="B6" s="241" t="s">
        <v>157</v>
      </c>
      <c r="C6" s="242"/>
      <c r="D6" s="243"/>
      <c r="E6" s="239" t="s">
        <v>16</v>
      </c>
      <c r="F6" s="240"/>
      <c r="G6" s="166"/>
    </row>
    <row r="7" spans="1:9" s="35" customFormat="1" ht="18" customHeight="1" x14ac:dyDescent="0.2">
      <c r="A7" s="244" t="s">
        <v>153</v>
      </c>
      <c r="B7" s="244"/>
      <c r="C7" s="244"/>
      <c r="D7" s="244"/>
      <c r="E7" s="137" t="s">
        <v>63</v>
      </c>
      <c r="F7" s="167" t="s">
        <v>95</v>
      </c>
      <c r="G7" s="168" t="s">
        <v>52</v>
      </c>
    </row>
    <row r="8" spans="1:9" s="35" customFormat="1" ht="18" customHeight="1" thickBot="1" x14ac:dyDescent="0.25">
      <c r="A8" s="191" t="s">
        <v>154</v>
      </c>
      <c r="B8" s="191"/>
      <c r="C8" s="191"/>
      <c r="D8" s="191"/>
      <c r="E8" s="138">
        <f>IF('Kalkulator Prof - Aman'!B4&lt;60,"390",IF('Kalkulator Prof - Aman'!B4=60,"381",IF('Kalkulator Prof - Aman'!B4=61,"381",IF('Kalkulator Prof - Aman'!B4=62,"364",IF('Kalkulator Prof - Aman'!B4&gt;62,"364",)))))*E4</f>
        <v>364</v>
      </c>
      <c r="F8" s="139">
        <f>IF('Kalkulator Prof - Aman'!B4&lt;60,"68",IF('Kalkulator Prof - Aman'!B4=60,"66",IF('Kalkulator Prof - Aman'!B4=61,"66",IF('Kalkulator Prof - Aman'!B4=62,"63",IF('Kalkulator Prof - Aman'!B4&gt;62,"63",)))))*E4</f>
        <v>63</v>
      </c>
      <c r="G8" s="169">
        <f>IF('Kalkulator Prof - Aman'!B4&lt;60,"458",IF('Kalkulator Prof - Aman'!B4=60,"447",IF('Kalkulator Prof - Aman'!B4=61,"447",IF('Kalkulator Prof - Aman'!B4=62,"427",IF('Kalkulator Prof - Aman'!B4&gt;62,"427",)))))*E4</f>
        <v>427</v>
      </c>
      <c r="I8" s="53"/>
    </row>
    <row r="9" spans="1:9" s="35" customFormat="1" ht="12" customHeight="1" thickBot="1" x14ac:dyDescent="0.25">
      <c r="A9" s="63"/>
      <c r="B9" s="63"/>
      <c r="C9" s="63"/>
      <c r="D9" s="63"/>
      <c r="E9" s="64"/>
      <c r="F9" s="64"/>
      <c r="G9" s="65"/>
    </row>
    <row r="10" spans="1:9" s="35" customFormat="1" ht="18" customHeight="1" x14ac:dyDescent="0.2">
      <c r="A10" s="192" t="s">
        <v>97</v>
      </c>
      <c r="B10" s="193"/>
      <c r="C10" s="193"/>
      <c r="D10" s="193"/>
      <c r="E10" s="170" t="s">
        <v>63</v>
      </c>
      <c r="F10" s="66" t="s">
        <v>95</v>
      </c>
      <c r="G10" s="173" t="s">
        <v>52</v>
      </c>
    </row>
    <row r="11" spans="1:9" s="35" customFormat="1" ht="24" customHeight="1" x14ac:dyDescent="0.2">
      <c r="A11" s="113" t="s">
        <v>148</v>
      </c>
      <c r="B11" s="194" t="s">
        <v>147</v>
      </c>
      <c r="C11" s="194"/>
      <c r="D11" s="194"/>
      <c r="E11" s="171">
        <v>1075.45</v>
      </c>
      <c r="F11" s="176">
        <v>-51</v>
      </c>
      <c r="G11" s="174">
        <f>SUM(E11:F11)</f>
        <v>1024.45</v>
      </c>
    </row>
    <row r="12" spans="1:9" s="35" customFormat="1" ht="24" customHeight="1" thickBot="1" x14ac:dyDescent="0.25">
      <c r="A12" s="114" t="s">
        <v>149</v>
      </c>
      <c r="B12" s="203" t="s">
        <v>150</v>
      </c>
      <c r="C12" s="204"/>
      <c r="D12" s="204"/>
      <c r="E12" s="172">
        <f>E141</f>
        <v>76.199999999999989</v>
      </c>
      <c r="F12" s="67">
        <f>F141</f>
        <v>-33</v>
      </c>
      <c r="G12" s="175">
        <f>G141</f>
        <v>43.199999999999989</v>
      </c>
    </row>
    <row r="13" spans="1:9" s="35" customFormat="1" ht="24" customHeight="1" thickBot="1" x14ac:dyDescent="0.25">
      <c r="A13" s="251" t="s">
        <v>151</v>
      </c>
      <c r="B13" s="252"/>
      <c r="C13" s="252"/>
      <c r="D13" s="252"/>
      <c r="E13" s="172">
        <f>SUM(E11:E12)</f>
        <v>1151.6500000000001</v>
      </c>
      <c r="F13" s="67">
        <f>SUM(F11:F12)</f>
        <v>-84</v>
      </c>
      <c r="G13" s="175">
        <f>SUM(G11:G12)</f>
        <v>1067.6500000000001</v>
      </c>
    </row>
    <row r="14" spans="1:9" s="35" customFormat="1" ht="18" customHeight="1" thickBot="1" x14ac:dyDescent="0.25">
      <c r="A14" s="130"/>
      <c r="B14" s="130"/>
      <c r="C14" s="130"/>
      <c r="D14" s="130"/>
      <c r="E14" s="130"/>
      <c r="F14" s="130"/>
      <c r="G14" s="130"/>
    </row>
    <row r="15" spans="1:9" s="60" customFormat="1" ht="27" customHeight="1" thickBot="1" x14ac:dyDescent="0.2">
      <c r="A15" s="200" t="s">
        <v>96</v>
      </c>
      <c r="B15" s="201"/>
      <c r="C15" s="201"/>
      <c r="D15" s="201"/>
      <c r="E15" s="201"/>
      <c r="F15" s="201"/>
      <c r="G15" s="202"/>
    </row>
    <row r="16" spans="1:9" s="35" customFormat="1" ht="12" customHeight="1" thickBot="1" x14ac:dyDescent="0.25">
      <c r="A16" s="115"/>
      <c r="B16" s="115"/>
      <c r="C16" s="115"/>
      <c r="D16" s="115"/>
      <c r="E16" s="115"/>
      <c r="F16" s="116"/>
      <c r="G16" s="115"/>
    </row>
    <row r="17" spans="1:7" s="35" customFormat="1" ht="21" customHeight="1" x14ac:dyDescent="0.2">
      <c r="A17" s="117" t="s">
        <v>1</v>
      </c>
      <c r="B17" s="253"/>
      <c r="C17" s="254"/>
      <c r="D17" s="255"/>
      <c r="E17" s="163"/>
      <c r="F17" s="164"/>
      <c r="G17" s="59"/>
    </row>
    <row r="18" spans="1:7" s="35" customFormat="1" ht="18" customHeight="1" x14ac:dyDescent="0.2">
      <c r="A18" s="118" t="s">
        <v>9</v>
      </c>
      <c r="B18" s="256" t="s">
        <v>127</v>
      </c>
      <c r="C18" s="257"/>
      <c r="D18" s="258"/>
      <c r="E18" s="68" t="s">
        <v>128</v>
      </c>
      <c r="F18" s="69" t="s">
        <v>60</v>
      </c>
      <c r="G18" s="70" t="s">
        <v>0</v>
      </c>
    </row>
    <row r="19" spans="1:7" ht="18" customHeight="1" x14ac:dyDescent="0.2">
      <c r="A19" s="119" t="s">
        <v>159</v>
      </c>
      <c r="B19" s="179" t="s">
        <v>160</v>
      </c>
      <c r="C19" s="180"/>
      <c r="D19" s="181"/>
      <c r="E19" s="71">
        <v>4</v>
      </c>
      <c r="F19" s="72">
        <v>24</v>
      </c>
      <c r="G19" s="73">
        <f t="shared" ref="G19:G26" si="0">SUM(E19*F19)</f>
        <v>96</v>
      </c>
    </row>
    <row r="20" spans="1:7" ht="18" customHeight="1" x14ac:dyDescent="0.2">
      <c r="A20" s="119" t="s">
        <v>159</v>
      </c>
      <c r="B20" s="179" t="s">
        <v>161</v>
      </c>
      <c r="C20" s="180"/>
      <c r="D20" s="181"/>
      <c r="E20" s="71">
        <v>6</v>
      </c>
      <c r="F20" s="72">
        <v>12</v>
      </c>
      <c r="G20" s="73">
        <f t="shared" si="0"/>
        <v>72</v>
      </c>
    </row>
    <row r="21" spans="1:7" ht="18" customHeight="1" x14ac:dyDescent="0.2">
      <c r="A21" s="119" t="s">
        <v>162</v>
      </c>
      <c r="B21" s="179" t="s">
        <v>160</v>
      </c>
      <c r="C21" s="180"/>
      <c r="D21" s="181"/>
      <c r="E21" s="71">
        <v>4</v>
      </c>
      <c r="F21" s="72">
        <v>3</v>
      </c>
      <c r="G21" s="73">
        <f t="shared" si="0"/>
        <v>12</v>
      </c>
    </row>
    <row r="22" spans="1:7" ht="18" customHeight="1" x14ac:dyDescent="0.2">
      <c r="A22" s="119" t="s">
        <v>163</v>
      </c>
      <c r="B22" s="179" t="s">
        <v>161</v>
      </c>
      <c r="C22" s="180"/>
      <c r="D22" s="181"/>
      <c r="E22" s="71">
        <v>6</v>
      </c>
      <c r="F22" s="72">
        <v>4</v>
      </c>
      <c r="G22" s="73">
        <f t="shared" si="0"/>
        <v>24</v>
      </c>
    </row>
    <row r="23" spans="1:7" ht="18" customHeight="1" x14ac:dyDescent="0.2">
      <c r="A23" s="119" t="s">
        <v>163</v>
      </c>
      <c r="B23" s="179" t="s">
        <v>160</v>
      </c>
      <c r="C23" s="180"/>
      <c r="D23" s="181"/>
      <c r="E23" s="71">
        <v>4</v>
      </c>
      <c r="F23" s="72">
        <v>2</v>
      </c>
      <c r="G23" s="73">
        <f t="shared" si="0"/>
        <v>8</v>
      </c>
    </row>
    <row r="24" spans="1:7" ht="18" customHeight="1" x14ac:dyDescent="0.2">
      <c r="A24" s="119"/>
      <c r="B24" s="179"/>
      <c r="C24" s="180"/>
      <c r="D24" s="181"/>
      <c r="E24" s="71"/>
      <c r="F24" s="72"/>
      <c r="G24" s="73">
        <f t="shared" si="0"/>
        <v>0</v>
      </c>
    </row>
    <row r="25" spans="1:7" ht="18" customHeight="1" x14ac:dyDescent="0.2">
      <c r="A25" s="119"/>
      <c r="B25" s="179"/>
      <c r="C25" s="180"/>
      <c r="D25" s="181"/>
      <c r="E25" s="71"/>
      <c r="F25" s="72"/>
      <c r="G25" s="73">
        <f t="shared" si="0"/>
        <v>0</v>
      </c>
    </row>
    <row r="26" spans="1:7" ht="18" customHeight="1" thickBot="1" x14ac:dyDescent="0.25">
      <c r="A26" s="119"/>
      <c r="B26" s="179"/>
      <c r="C26" s="180"/>
      <c r="D26" s="181"/>
      <c r="E26" s="71"/>
      <c r="F26" s="72"/>
      <c r="G26" s="73">
        <f t="shared" si="0"/>
        <v>0</v>
      </c>
    </row>
    <row r="27" spans="1:7" ht="18" customHeight="1" thickBot="1" x14ac:dyDescent="0.25">
      <c r="A27" s="74"/>
      <c r="B27" s="37"/>
      <c r="C27" s="36"/>
      <c r="D27" s="75"/>
      <c r="E27" s="75"/>
      <c r="F27" s="76" t="s">
        <v>11</v>
      </c>
      <c r="G27" s="77">
        <f>SUM(G19:G26)</f>
        <v>212</v>
      </c>
    </row>
    <row r="28" spans="1:7" ht="21" customHeight="1" x14ac:dyDescent="0.2">
      <c r="A28" s="120" t="s">
        <v>2</v>
      </c>
      <c r="B28" s="190" t="s">
        <v>10</v>
      </c>
      <c r="C28" s="190"/>
      <c r="D28" s="190"/>
      <c r="E28" s="190"/>
      <c r="F28" s="78" t="s">
        <v>60</v>
      </c>
      <c r="G28" s="79" t="s">
        <v>0</v>
      </c>
    </row>
    <row r="29" spans="1:7" ht="18" customHeight="1" x14ac:dyDescent="0.2">
      <c r="A29" s="121" t="s">
        <v>26</v>
      </c>
      <c r="B29" s="179" t="s">
        <v>171</v>
      </c>
      <c r="C29" s="180"/>
      <c r="D29" s="180"/>
      <c r="E29" s="181"/>
      <c r="F29" s="80">
        <v>15</v>
      </c>
      <c r="G29" s="73">
        <f t="shared" ref="G29:G36" si="1">SUM(F29*2)</f>
        <v>30</v>
      </c>
    </row>
    <row r="30" spans="1:7" ht="18" customHeight="1" x14ac:dyDescent="0.2">
      <c r="A30" s="121" t="s">
        <v>61</v>
      </c>
      <c r="B30" s="179" t="s">
        <v>172</v>
      </c>
      <c r="C30" s="180"/>
      <c r="D30" s="180"/>
      <c r="E30" s="181"/>
      <c r="F30" s="80">
        <v>15</v>
      </c>
      <c r="G30" s="73">
        <f t="shared" si="1"/>
        <v>30</v>
      </c>
    </row>
    <row r="31" spans="1:7" ht="18" customHeight="1" x14ac:dyDescent="0.2">
      <c r="A31" s="121"/>
      <c r="B31" s="179" t="s">
        <v>173</v>
      </c>
      <c r="C31" s="180"/>
      <c r="D31" s="180"/>
      <c r="E31" s="181"/>
      <c r="F31" s="80">
        <v>0</v>
      </c>
      <c r="G31" s="73">
        <f t="shared" si="1"/>
        <v>0</v>
      </c>
    </row>
    <row r="32" spans="1:7" ht="18" customHeight="1" x14ac:dyDescent="0.2">
      <c r="A32" s="121"/>
      <c r="B32" s="179" t="s">
        <v>174</v>
      </c>
      <c r="C32" s="180"/>
      <c r="D32" s="180"/>
      <c r="E32" s="181"/>
      <c r="F32" s="80">
        <v>2</v>
      </c>
      <c r="G32" s="73">
        <f t="shared" si="1"/>
        <v>4</v>
      </c>
    </row>
    <row r="33" spans="1:7" ht="18" customHeight="1" x14ac:dyDescent="0.2">
      <c r="A33" s="121"/>
      <c r="B33" s="179"/>
      <c r="C33" s="180"/>
      <c r="D33" s="180"/>
      <c r="E33" s="181"/>
      <c r="F33" s="80"/>
      <c r="G33" s="73">
        <f t="shared" si="1"/>
        <v>0</v>
      </c>
    </row>
    <row r="34" spans="1:7" ht="18" customHeight="1" x14ac:dyDescent="0.2">
      <c r="A34" s="121"/>
      <c r="B34" s="179"/>
      <c r="C34" s="180"/>
      <c r="D34" s="180"/>
      <c r="E34" s="181"/>
      <c r="F34" s="80"/>
      <c r="G34" s="73">
        <f t="shared" si="1"/>
        <v>0</v>
      </c>
    </row>
    <row r="35" spans="1:7" ht="18" customHeight="1" x14ac:dyDescent="0.2">
      <c r="A35" s="121"/>
      <c r="B35" s="179"/>
      <c r="C35" s="180"/>
      <c r="D35" s="180"/>
      <c r="E35" s="181"/>
      <c r="F35" s="80"/>
      <c r="G35" s="73">
        <f t="shared" si="1"/>
        <v>0</v>
      </c>
    </row>
    <row r="36" spans="1:7" ht="18" customHeight="1" x14ac:dyDescent="0.2">
      <c r="A36" s="121"/>
      <c r="B36" s="179"/>
      <c r="C36" s="180"/>
      <c r="D36" s="180"/>
      <c r="E36" s="181"/>
      <c r="F36" s="80"/>
      <c r="G36" s="73">
        <f t="shared" si="1"/>
        <v>0</v>
      </c>
    </row>
    <row r="37" spans="1:7" s="3" customFormat="1" ht="18" customHeight="1" x14ac:dyDescent="0.2">
      <c r="A37" s="121"/>
      <c r="B37" s="182" t="s">
        <v>10</v>
      </c>
      <c r="C37" s="182"/>
      <c r="D37" s="182"/>
      <c r="E37" s="182"/>
      <c r="F37" s="81" t="s">
        <v>60</v>
      </c>
      <c r="G37" s="82"/>
    </row>
    <row r="38" spans="1:7" ht="18" customHeight="1" x14ac:dyDescent="0.2">
      <c r="A38" s="121" t="s">
        <v>70</v>
      </c>
      <c r="B38" s="179"/>
      <c r="C38" s="180"/>
      <c r="D38" s="180"/>
      <c r="E38" s="181"/>
      <c r="F38" s="80"/>
      <c r="G38" s="73">
        <f t="shared" ref="G38:G43" si="2">SUM(F38*2)</f>
        <v>0</v>
      </c>
    </row>
    <row r="39" spans="1:7" ht="18" customHeight="1" x14ac:dyDescent="0.2">
      <c r="A39" s="121" t="s">
        <v>69</v>
      </c>
      <c r="B39" s="179"/>
      <c r="C39" s="180"/>
      <c r="D39" s="180"/>
      <c r="E39" s="181"/>
      <c r="F39" s="80"/>
      <c r="G39" s="73">
        <f t="shared" si="2"/>
        <v>0</v>
      </c>
    </row>
    <row r="40" spans="1:7" ht="18" customHeight="1" x14ac:dyDescent="0.2">
      <c r="A40" s="121"/>
      <c r="B40" s="179"/>
      <c r="C40" s="180"/>
      <c r="D40" s="180"/>
      <c r="E40" s="181"/>
      <c r="F40" s="80"/>
      <c r="G40" s="73">
        <f t="shared" si="2"/>
        <v>0</v>
      </c>
    </row>
    <row r="41" spans="1:7" ht="18" customHeight="1" x14ac:dyDescent="0.2">
      <c r="A41" s="121"/>
      <c r="B41" s="179"/>
      <c r="C41" s="180"/>
      <c r="D41" s="180"/>
      <c r="E41" s="181"/>
      <c r="F41" s="80"/>
      <c r="G41" s="73">
        <f t="shared" si="2"/>
        <v>0</v>
      </c>
    </row>
    <row r="42" spans="1:7" ht="18" customHeight="1" x14ac:dyDescent="0.2">
      <c r="A42" s="121"/>
      <c r="B42" s="179"/>
      <c r="C42" s="180"/>
      <c r="D42" s="180"/>
      <c r="E42" s="181"/>
      <c r="F42" s="80"/>
      <c r="G42" s="73">
        <f t="shared" si="2"/>
        <v>0</v>
      </c>
    </row>
    <row r="43" spans="1:7" ht="18" customHeight="1" x14ac:dyDescent="0.2">
      <c r="A43" s="121"/>
      <c r="B43" s="179"/>
      <c r="C43" s="180"/>
      <c r="D43" s="180"/>
      <c r="E43" s="181"/>
      <c r="F43" s="80"/>
      <c r="G43" s="73">
        <f t="shared" si="2"/>
        <v>0</v>
      </c>
    </row>
    <row r="44" spans="1:7" ht="18" customHeight="1" x14ac:dyDescent="0.2">
      <c r="A44" s="122"/>
      <c r="B44" s="189" t="s">
        <v>9</v>
      </c>
      <c r="C44" s="189"/>
      <c r="D44" s="189"/>
      <c r="E44" s="189"/>
      <c r="F44" s="83" t="s">
        <v>103</v>
      </c>
      <c r="G44" s="84"/>
    </row>
    <row r="45" spans="1:7" ht="18" customHeight="1" x14ac:dyDescent="0.2">
      <c r="A45" s="121" t="s">
        <v>27</v>
      </c>
      <c r="B45" s="179" t="s">
        <v>165</v>
      </c>
      <c r="C45" s="180"/>
      <c r="D45" s="180"/>
      <c r="E45" s="181"/>
      <c r="F45" s="80">
        <v>2</v>
      </c>
      <c r="G45" s="73">
        <f>F45*4</f>
        <v>8</v>
      </c>
    </row>
    <row r="46" spans="1:7" ht="18" customHeight="1" x14ac:dyDescent="0.2">
      <c r="A46" s="121" t="s">
        <v>28</v>
      </c>
      <c r="B46" s="179" t="s">
        <v>166</v>
      </c>
      <c r="C46" s="180"/>
      <c r="D46" s="180"/>
      <c r="E46" s="181"/>
      <c r="F46" s="80">
        <v>9</v>
      </c>
      <c r="G46" s="73">
        <f>F46*4</f>
        <v>36</v>
      </c>
    </row>
    <row r="47" spans="1:7" ht="18" customHeight="1" x14ac:dyDescent="0.2">
      <c r="A47" s="121" t="s">
        <v>28</v>
      </c>
      <c r="B47" s="179"/>
      <c r="C47" s="180"/>
      <c r="D47" s="180"/>
      <c r="E47" s="181"/>
      <c r="F47" s="80"/>
      <c r="G47" s="73">
        <f>F47*4</f>
        <v>0</v>
      </c>
    </row>
    <row r="48" spans="1:7" ht="18" customHeight="1" x14ac:dyDescent="0.2">
      <c r="A48" s="121" t="s">
        <v>29</v>
      </c>
      <c r="B48" s="179" t="s">
        <v>159</v>
      </c>
      <c r="C48" s="180"/>
      <c r="D48" s="180"/>
      <c r="E48" s="181"/>
      <c r="F48" s="80">
        <v>3</v>
      </c>
      <c r="G48" s="73">
        <f>F48*2</f>
        <v>6</v>
      </c>
    </row>
    <row r="49" spans="1:7" ht="18" customHeight="1" x14ac:dyDescent="0.2">
      <c r="A49" s="121" t="s">
        <v>29</v>
      </c>
      <c r="B49" s="179"/>
      <c r="C49" s="180"/>
      <c r="D49" s="180"/>
      <c r="E49" s="181"/>
      <c r="F49" s="80"/>
      <c r="G49" s="73">
        <f>F49*2</f>
        <v>0</v>
      </c>
    </row>
    <row r="50" spans="1:7" ht="18" customHeight="1" x14ac:dyDescent="0.2">
      <c r="A50" s="123" t="s">
        <v>30</v>
      </c>
      <c r="B50" s="179" t="s">
        <v>162</v>
      </c>
      <c r="C50" s="180"/>
      <c r="D50" s="180"/>
      <c r="E50" s="181"/>
      <c r="F50" s="80">
        <v>10</v>
      </c>
      <c r="G50" s="73">
        <f>F50*1.5</f>
        <v>15</v>
      </c>
    </row>
    <row r="51" spans="1:7" ht="18" customHeight="1" x14ac:dyDescent="0.2">
      <c r="A51" s="123" t="s">
        <v>30</v>
      </c>
      <c r="B51" s="179"/>
      <c r="C51" s="180"/>
      <c r="D51" s="180"/>
      <c r="E51" s="181"/>
      <c r="F51" s="80"/>
      <c r="G51" s="73">
        <f>F51*1.5</f>
        <v>0</v>
      </c>
    </row>
    <row r="52" spans="1:7" ht="18" customHeight="1" x14ac:dyDescent="0.2">
      <c r="A52" s="123" t="s">
        <v>30</v>
      </c>
      <c r="B52" s="179"/>
      <c r="C52" s="180"/>
      <c r="D52" s="180"/>
      <c r="E52" s="181"/>
      <c r="F52" s="80"/>
      <c r="G52" s="73">
        <f>F52*1.5</f>
        <v>0</v>
      </c>
    </row>
    <row r="53" spans="1:7" ht="18" customHeight="1" thickBot="1" x14ac:dyDescent="0.25">
      <c r="A53" s="123" t="s">
        <v>30</v>
      </c>
      <c r="B53" s="179"/>
      <c r="C53" s="180"/>
      <c r="D53" s="180"/>
      <c r="E53" s="181"/>
      <c r="F53" s="80"/>
      <c r="G53" s="73">
        <f>F53*1.5</f>
        <v>0</v>
      </c>
    </row>
    <row r="54" spans="1:7" ht="18" customHeight="1" thickBot="1" x14ac:dyDescent="0.25">
      <c r="A54" s="124"/>
      <c r="B54" s="75"/>
      <c r="C54" s="36"/>
      <c r="D54" s="36"/>
      <c r="E54" s="36"/>
      <c r="F54" s="76" t="s">
        <v>12</v>
      </c>
      <c r="G54" s="77">
        <f>SUM(G29:G53)</f>
        <v>129</v>
      </c>
    </row>
    <row r="55" spans="1:7" ht="21" customHeight="1" x14ac:dyDescent="0.2">
      <c r="A55" s="120" t="s">
        <v>3</v>
      </c>
      <c r="B55" s="190" t="s">
        <v>9</v>
      </c>
      <c r="C55" s="190"/>
      <c r="D55" s="190"/>
      <c r="E55" s="190"/>
      <c r="F55" s="78" t="s">
        <v>4</v>
      </c>
      <c r="G55" s="79" t="s">
        <v>0</v>
      </c>
    </row>
    <row r="56" spans="1:7" ht="18" customHeight="1" x14ac:dyDescent="0.2">
      <c r="A56" s="123" t="s">
        <v>32</v>
      </c>
      <c r="B56" s="179"/>
      <c r="C56" s="180"/>
      <c r="D56" s="180"/>
      <c r="E56" s="181"/>
      <c r="F56" s="80"/>
      <c r="G56" s="73">
        <f>F56*1</f>
        <v>0</v>
      </c>
    </row>
    <row r="57" spans="1:7" ht="18" customHeight="1" x14ac:dyDescent="0.2">
      <c r="A57" s="123" t="s">
        <v>31</v>
      </c>
      <c r="B57" s="179" t="s">
        <v>167</v>
      </c>
      <c r="C57" s="180"/>
      <c r="D57" s="180"/>
      <c r="E57" s="181"/>
      <c r="F57" s="80">
        <v>19</v>
      </c>
      <c r="G57" s="73">
        <f>F57*0.8</f>
        <v>15.200000000000001</v>
      </c>
    </row>
    <row r="58" spans="1:7" ht="18" customHeight="1" x14ac:dyDescent="0.2">
      <c r="A58" s="123" t="s">
        <v>31</v>
      </c>
      <c r="B58" s="179"/>
      <c r="C58" s="180"/>
      <c r="D58" s="180"/>
      <c r="E58" s="181"/>
      <c r="F58" s="80"/>
      <c r="G58" s="73">
        <f>F58*0.8</f>
        <v>0</v>
      </c>
    </row>
    <row r="59" spans="1:7" ht="18" customHeight="1" x14ac:dyDescent="0.2">
      <c r="A59" s="123" t="s">
        <v>33</v>
      </c>
      <c r="B59" s="179"/>
      <c r="C59" s="180"/>
      <c r="D59" s="180"/>
      <c r="E59" s="181"/>
      <c r="F59" s="80"/>
      <c r="G59" s="73">
        <f>F59*0.6</f>
        <v>0</v>
      </c>
    </row>
    <row r="60" spans="1:7" ht="18" customHeight="1" x14ac:dyDescent="0.2">
      <c r="A60" s="123" t="s">
        <v>33</v>
      </c>
      <c r="B60" s="179"/>
      <c r="C60" s="180"/>
      <c r="D60" s="180"/>
      <c r="E60" s="181"/>
      <c r="F60" s="80"/>
      <c r="G60" s="73">
        <f>F60*0.6</f>
        <v>0</v>
      </c>
    </row>
    <row r="61" spans="1:7" ht="18" customHeight="1" x14ac:dyDescent="0.2">
      <c r="A61" s="123" t="s">
        <v>34</v>
      </c>
      <c r="B61" s="179"/>
      <c r="C61" s="180"/>
      <c r="D61" s="180"/>
      <c r="E61" s="181"/>
      <c r="F61" s="80"/>
      <c r="G61" s="73">
        <f>F61*0.4</f>
        <v>0</v>
      </c>
    </row>
    <row r="62" spans="1:7" ht="18" customHeight="1" x14ac:dyDescent="0.2">
      <c r="A62" s="123" t="s">
        <v>35</v>
      </c>
      <c r="B62" s="179"/>
      <c r="C62" s="180"/>
      <c r="D62" s="180"/>
      <c r="E62" s="181"/>
      <c r="F62" s="80"/>
      <c r="G62" s="73">
        <f>F62*2</f>
        <v>0</v>
      </c>
    </row>
    <row r="63" spans="1:7" ht="18" customHeight="1" x14ac:dyDescent="0.2">
      <c r="A63" s="123" t="s">
        <v>36</v>
      </c>
      <c r="B63" s="179" t="s">
        <v>170</v>
      </c>
      <c r="C63" s="180"/>
      <c r="D63" s="180"/>
      <c r="E63" s="181"/>
      <c r="F63" s="80">
        <v>13</v>
      </c>
      <c r="G63" s="73">
        <f>F63*2</f>
        <v>26</v>
      </c>
    </row>
    <row r="64" spans="1:7" ht="18" customHeight="1" x14ac:dyDescent="0.2">
      <c r="A64" s="123" t="s">
        <v>37</v>
      </c>
      <c r="B64" s="179" t="s">
        <v>159</v>
      </c>
      <c r="C64" s="180"/>
      <c r="D64" s="180"/>
      <c r="E64" s="181"/>
      <c r="F64" s="80">
        <v>3</v>
      </c>
      <c r="G64" s="73">
        <f>F64*2</f>
        <v>6</v>
      </c>
    </row>
    <row r="65" spans="1:7" ht="18" customHeight="1" x14ac:dyDescent="0.2">
      <c r="A65" s="123" t="s">
        <v>38</v>
      </c>
      <c r="B65" s="179" t="s">
        <v>164</v>
      </c>
      <c r="C65" s="180"/>
      <c r="D65" s="180"/>
      <c r="E65" s="181"/>
      <c r="F65" s="80">
        <v>1</v>
      </c>
      <c r="G65" s="73">
        <f>F65*10</f>
        <v>10</v>
      </c>
    </row>
    <row r="66" spans="1:7" ht="18" customHeight="1" x14ac:dyDescent="0.2">
      <c r="A66" s="123" t="s">
        <v>39</v>
      </c>
      <c r="B66" s="179"/>
      <c r="C66" s="180"/>
      <c r="D66" s="180"/>
      <c r="E66" s="181"/>
      <c r="F66" s="80"/>
      <c r="G66" s="73">
        <f>F66*0.33</f>
        <v>0</v>
      </c>
    </row>
    <row r="67" spans="1:7" ht="18" customHeight="1" x14ac:dyDescent="0.2">
      <c r="A67" s="123" t="s">
        <v>40</v>
      </c>
      <c r="B67" s="179"/>
      <c r="C67" s="180"/>
      <c r="D67" s="180"/>
      <c r="E67" s="181"/>
      <c r="F67" s="80"/>
      <c r="G67" s="73">
        <f>F67*0.5</f>
        <v>0</v>
      </c>
    </row>
    <row r="68" spans="1:7" ht="18" customHeight="1" x14ac:dyDescent="0.2">
      <c r="A68" s="123" t="s">
        <v>98</v>
      </c>
      <c r="B68" s="179"/>
      <c r="C68" s="180"/>
      <c r="D68" s="180"/>
      <c r="E68" s="181"/>
      <c r="F68" s="80"/>
      <c r="G68" s="73">
        <f>F68*0.7</f>
        <v>0</v>
      </c>
    </row>
    <row r="69" spans="1:7" ht="18" customHeight="1" x14ac:dyDescent="0.2">
      <c r="A69" s="123" t="s">
        <v>42</v>
      </c>
      <c r="B69" s="179"/>
      <c r="C69" s="180"/>
      <c r="D69" s="180"/>
      <c r="E69" s="181"/>
      <c r="F69" s="80"/>
      <c r="G69" s="73">
        <f>F69*1</f>
        <v>0</v>
      </c>
    </row>
    <row r="70" spans="1:7" ht="18" customHeight="1" x14ac:dyDescent="0.2">
      <c r="A70" s="123" t="s">
        <v>41</v>
      </c>
      <c r="B70" s="179"/>
      <c r="C70" s="180"/>
      <c r="D70" s="180"/>
      <c r="E70" s="181"/>
      <c r="F70" s="80"/>
      <c r="G70" s="73">
        <f>F70*1</f>
        <v>0</v>
      </c>
    </row>
    <row r="71" spans="1:7" ht="18" customHeight="1" thickBot="1" x14ac:dyDescent="0.25">
      <c r="A71" s="123" t="s">
        <v>43</v>
      </c>
      <c r="B71" s="179" t="s">
        <v>164</v>
      </c>
      <c r="C71" s="180"/>
      <c r="D71" s="180"/>
      <c r="E71" s="181"/>
      <c r="F71" s="80">
        <v>1</v>
      </c>
      <c r="G71" s="85">
        <f>F71*2</f>
        <v>2</v>
      </c>
    </row>
    <row r="72" spans="1:7" ht="18" customHeight="1" thickBot="1" x14ac:dyDescent="0.25">
      <c r="A72" s="124"/>
      <c r="B72" s="75"/>
      <c r="C72" s="75"/>
      <c r="D72" s="75"/>
      <c r="E72" s="75"/>
      <c r="F72" s="76" t="s">
        <v>13</v>
      </c>
      <c r="G72" s="77">
        <f>SUM(G56:G71)</f>
        <v>59.2</v>
      </c>
    </row>
    <row r="73" spans="1:7" ht="12" customHeight="1" thickBot="1" x14ac:dyDescent="0.25">
      <c r="A73" s="86"/>
      <c r="B73" s="86"/>
      <c r="C73" s="86"/>
      <c r="D73" s="86"/>
      <c r="E73" s="86"/>
      <c r="F73" s="17"/>
      <c r="G73" s="14"/>
    </row>
    <row r="74" spans="1:7" ht="12" customHeight="1" x14ac:dyDescent="0.2">
      <c r="A74" s="87"/>
      <c r="B74" s="88"/>
      <c r="C74" s="18"/>
      <c r="D74" s="18"/>
      <c r="E74" s="16"/>
      <c r="F74" s="16"/>
      <c r="G74" s="38"/>
    </row>
    <row r="75" spans="1:7" ht="18" customHeight="1" x14ac:dyDescent="0.2">
      <c r="A75" s="120" t="s">
        <v>57</v>
      </c>
      <c r="B75" s="190" t="s">
        <v>9</v>
      </c>
      <c r="C75" s="190"/>
      <c r="D75" s="190"/>
      <c r="E75" s="190"/>
      <c r="F75" s="78" t="s">
        <v>19</v>
      </c>
      <c r="G75" s="89" t="s">
        <v>0</v>
      </c>
    </row>
    <row r="76" spans="1:7" ht="18" customHeight="1" x14ac:dyDescent="0.2">
      <c r="A76" s="123" t="s">
        <v>44</v>
      </c>
      <c r="B76" s="179"/>
      <c r="C76" s="180"/>
      <c r="D76" s="180"/>
      <c r="E76" s="181"/>
      <c r="F76" s="80"/>
      <c r="G76" s="73">
        <f t="shared" ref="G76:G82" si="3">F76</f>
        <v>0</v>
      </c>
    </row>
    <row r="77" spans="1:7" ht="18" customHeight="1" x14ac:dyDescent="0.2">
      <c r="A77" s="123" t="s">
        <v>45</v>
      </c>
      <c r="B77" s="179"/>
      <c r="C77" s="180"/>
      <c r="D77" s="180"/>
      <c r="E77" s="181"/>
      <c r="F77" s="80"/>
      <c r="G77" s="73">
        <f t="shared" si="3"/>
        <v>0</v>
      </c>
    </row>
    <row r="78" spans="1:7" ht="18" customHeight="1" x14ac:dyDescent="0.2">
      <c r="A78" s="123" t="s">
        <v>46</v>
      </c>
      <c r="B78" s="179"/>
      <c r="C78" s="180"/>
      <c r="D78" s="180"/>
      <c r="E78" s="181"/>
      <c r="F78" s="80"/>
      <c r="G78" s="73">
        <f t="shared" si="3"/>
        <v>0</v>
      </c>
    </row>
    <row r="79" spans="1:7" ht="18" customHeight="1" x14ac:dyDescent="0.2">
      <c r="A79" s="123" t="s">
        <v>47</v>
      </c>
      <c r="B79" s="179"/>
      <c r="C79" s="180"/>
      <c r="D79" s="180"/>
      <c r="E79" s="181"/>
      <c r="F79" s="80"/>
      <c r="G79" s="73">
        <f t="shared" si="3"/>
        <v>0</v>
      </c>
    </row>
    <row r="80" spans="1:7" ht="18" customHeight="1" x14ac:dyDescent="0.2">
      <c r="A80" s="123" t="s">
        <v>48</v>
      </c>
      <c r="B80" s="179"/>
      <c r="C80" s="180"/>
      <c r="D80" s="180"/>
      <c r="E80" s="181"/>
      <c r="F80" s="80"/>
      <c r="G80" s="73">
        <f t="shared" si="3"/>
        <v>0</v>
      </c>
    </row>
    <row r="81" spans="1:7" ht="18" customHeight="1" x14ac:dyDescent="0.2">
      <c r="A81" s="123" t="s">
        <v>49</v>
      </c>
      <c r="B81" s="179" t="s">
        <v>159</v>
      </c>
      <c r="C81" s="180"/>
      <c r="D81" s="180"/>
      <c r="E81" s="181"/>
      <c r="F81" s="80">
        <v>25</v>
      </c>
      <c r="G81" s="73">
        <f t="shared" si="3"/>
        <v>25</v>
      </c>
    </row>
    <row r="82" spans="1:7" ht="18" customHeight="1" thickBot="1" x14ac:dyDescent="0.25">
      <c r="A82" s="123" t="s">
        <v>50</v>
      </c>
      <c r="B82" s="179"/>
      <c r="C82" s="180"/>
      <c r="D82" s="180"/>
      <c r="E82" s="181"/>
      <c r="F82" s="80"/>
      <c r="G82" s="73">
        <f t="shared" si="3"/>
        <v>0</v>
      </c>
    </row>
    <row r="83" spans="1:7" ht="18" customHeight="1" thickBot="1" x14ac:dyDescent="0.25">
      <c r="A83" s="124"/>
      <c r="B83" s="75"/>
      <c r="C83" s="75"/>
      <c r="D83" s="75"/>
      <c r="E83" s="75"/>
      <c r="F83" s="76" t="s">
        <v>14</v>
      </c>
      <c r="G83" s="77">
        <f>SUM(G76:G82)</f>
        <v>25</v>
      </c>
    </row>
    <row r="84" spans="1:7" ht="12" customHeight="1" x14ac:dyDescent="0.2">
      <c r="A84" s="125"/>
      <c r="B84" s="88"/>
      <c r="C84" s="88"/>
      <c r="D84" s="88"/>
      <c r="E84" s="88"/>
      <c r="F84" s="88"/>
      <c r="G84" s="90"/>
    </row>
    <row r="85" spans="1:7" ht="18" customHeight="1" x14ac:dyDescent="0.2">
      <c r="A85" s="120" t="s">
        <v>7</v>
      </c>
      <c r="B85" s="190" t="s">
        <v>21</v>
      </c>
      <c r="C85" s="190"/>
      <c r="D85" s="190"/>
      <c r="E85" s="190"/>
      <c r="F85" s="78" t="s">
        <v>19</v>
      </c>
      <c r="G85" s="89" t="s">
        <v>0</v>
      </c>
    </row>
    <row r="86" spans="1:7" ht="18" customHeight="1" x14ac:dyDescent="0.2">
      <c r="A86" s="123" t="s">
        <v>55</v>
      </c>
      <c r="B86" s="179"/>
      <c r="C86" s="180"/>
      <c r="D86" s="180"/>
      <c r="E86" s="181"/>
      <c r="F86" s="80"/>
      <c r="G86" s="73">
        <f t="shared" ref="G86:G92" si="4">F86</f>
        <v>0</v>
      </c>
    </row>
    <row r="87" spans="1:7" ht="18" customHeight="1" x14ac:dyDescent="0.2">
      <c r="A87" s="123" t="s">
        <v>56</v>
      </c>
      <c r="B87" s="179"/>
      <c r="C87" s="180"/>
      <c r="D87" s="180"/>
      <c r="E87" s="181"/>
      <c r="F87" s="80"/>
      <c r="G87" s="73">
        <f t="shared" si="4"/>
        <v>0</v>
      </c>
    </row>
    <row r="88" spans="1:7" ht="18" customHeight="1" x14ac:dyDescent="0.2">
      <c r="A88" s="123" t="s">
        <v>20</v>
      </c>
      <c r="B88" s="179"/>
      <c r="C88" s="180"/>
      <c r="D88" s="180"/>
      <c r="E88" s="181"/>
      <c r="F88" s="80"/>
      <c r="G88" s="73">
        <f t="shared" si="4"/>
        <v>0</v>
      </c>
    </row>
    <row r="89" spans="1:7" ht="18" customHeight="1" x14ac:dyDescent="0.2">
      <c r="A89" s="123" t="s">
        <v>25</v>
      </c>
      <c r="B89" s="179"/>
      <c r="C89" s="180"/>
      <c r="D89" s="180"/>
      <c r="E89" s="181"/>
      <c r="F89" s="80"/>
      <c r="G89" s="73">
        <f t="shared" si="4"/>
        <v>0</v>
      </c>
    </row>
    <row r="90" spans="1:7" ht="18" customHeight="1" x14ac:dyDescent="0.2">
      <c r="A90" s="123" t="s">
        <v>23</v>
      </c>
      <c r="B90" s="179"/>
      <c r="C90" s="180"/>
      <c r="D90" s="180"/>
      <c r="E90" s="181"/>
      <c r="F90" s="80"/>
      <c r="G90" s="73">
        <f t="shared" si="4"/>
        <v>0</v>
      </c>
    </row>
    <row r="91" spans="1:7" ht="18" customHeight="1" x14ac:dyDescent="0.2">
      <c r="A91" s="123" t="s">
        <v>24</v>
      </c>
      <c r="B91" s="179"/>
      <c r="C91" s="180"/>
      <c r="D91" s="180"/>
      <c r="E91" s="181"/>
      <c r="F91" s="80"/>
      <c r="G91" s="73">
        <f t="shared" si="4"/>
        <v>0</v>
      </c>
    </row>
    <row r="92" spans="1:7" ht="18" customHeight="1" thickBot="1" x14ac:dyDescent="0.25">
      <c r="A92" s="123" t="s">
        <v>22</v>
      </c>
      <c r="B92" s="179"/>
      <c r="C92" s="180"/>
      <c r="D92" s="180"/>
      <c r="E92" s="181"/>
      <c r="F92" s="80"/>
      <c r="G92" s="73">
        <f t="shared" si="4"/>
        <v>0</v>
      </c>
    </row>
    <row r="93" spans="1:7" ht="18" customHeight="1" thickBot="1" x14ac:dyDescent="0.25">
      <c r="A93" s="124"/>
      <c r="B93" s="75"/>
      <c r="C93" s="75"/>
      <c r="D93" s="75"/>
      <c r="E93" s="76"/>
      <c r="F93" s="76" t="s">
        <v>58</v>
      </c>
      <c r="G93" s="77">
        <f>SUM(G86:G92)</f>
        <v>0</v>
      </c>
    </row>
    <row r="94" spans="1:7" ht="18" customHeight="1" thickBot="1" x14ac:dyDescent="0.25">
      <c r="A94" s="91"/>
      <c r="B94" s="91"/>
      <c r="C94" s="91"/>
      <c r="D94" s="91"/>
      <c r="E94" s="15"/>
      <c r="F94" s="15"/>
      <c r="G94" s="92"/>
    </row>
    <row r="95" spans="1:7" ht="18" customHeight="1" x14ac:dyDescent="0.2">
      <c r="A95" s="93"/>
      <c r="B95" s="94"/>
      <c r="C95" s="94"/>
      <c r="D95" s="94"/>
      <c r="E95" s="214" t="s">
        <v>64</v>
      </c>
      <c r="F95" s="215"/>
      <c r="G95" s="38"/>
    </row>
    <row r="96" spans="1:7" ht="18" customHeight="1" thickBot="1" x14ac:dyDescent="0.25">
      <c r="A96" s="195" t="s">
        <v>99</v>
      </c>
      <c r="B96" s="196"/>
      <c r="C96" s="196"/>
      <c r="D96" s="197"/>
      <c r="E96" s="95" t="s">
        <v>63</v>
      </c>
      <c r="F96" s="95" t="s">
        <v>53</v>
      </c>
      <c r="G96" s="89" t="s">
        <v>0</v>
      </c>
    </row>
    <row r="97" spans="1:8" ht="18" customHeight="1" x14ac:dyDescent="0.2">
      <c r="A97" s="228" t="s">
        <v>102</v>
      </c>
      <c r="B97" s="229"/>
      <c r="C97" s="229"/>
      <c r="D97" s="230"/>
      <c r="E97" s="96"/>
      <c r="F97" s="80">
        <v>30</v>
      </c>
      <c r="G97" s="73">
        <f t="shared" ref="G97:G103" si="5">SUM(E97:F97)</f>
        <v>30</v>
      </c>
    </row>
    <row r="98" spans="1:8" ht="18" customHeight="1" x14ac:dyDescent="0.2">
      <c r="A98" s="228" t="s">
        <v>152</v>
      </c>
      <c r="B98" s="229"/>
      <c r="C98" s="229"/>
      <c r="D98" s="230"/>
      <c r="E98" s="80">
        <v>15</v>
      </c>
      <c r="F98" s="97"/>
      <c r="G98" s="73">
        <f t="shared" si="5"/>
        <v>15</v>
      </c>
    </row>
    <row r="99" spans="1:8" ht="18" customHeight="1" x14ac:dyDescent="0.2">
      <c r="A99" s="228" t="s">
        <v>146</v>
      </c>
      <c r="B99" s="229"/>
      <c r="C99" s="229"/>
      <c r="D99" s="230"/>
      <c r="E99" s="80"/>
      <c r="F99" s="97"/>
      <c r="G99" s="73">
        <f t="shared" si="5"/>
        <v>0</v>
      </c>
    </row>
    <row r="100" spans="1:8" ht="18" customHeight="1" x14ac:dyDescent="0.2">
      <c r="A100" s="186"/>
      <c r="B100" s="180"/>
      <c r="C100" s="180"/>
      <c r="D100" s="181"/>
      <c r="E100" s="80"/>
      <c r="F100" s="80"/>
      <c r="G100" s="73">
        <f t="shared" si="5"/>
        <v>0</v>
      </c>
    </row>
    <row r="101" spans="1:8" ht="18" customHeight="1" x14ac:dyDescent="0.2">
      <c r="A101" s="186"/>
      <c r="B101" s="180"/>
      <c r="C101" s="180"/>
      <c r="D101" s="181"/>
      <c r="E101" s="80"/>
      <c r="F101" s="80"/>
      <c r="G101" s="73">
        <f t="shared" si="5"/>
        <v>0</v>
      </c>
    </row>
    <row r="102" spans="1:8" ht="18" customHeight="1" x14ac:dyDescent="0.2">
      <c r="A102" s="186"/>
      <c r="B102" s="180"/>
      <c r="C102" s="180"/>
      <c r="D102" s="181"/>
      <c r="E102" s="80"/>
      <c r="F102" s="80"/>
      <c r="G102" s="73">
        <f t="shared" si="5"/>
        <v>0</v>
      </c>
    </row>
    <row r="103" spans="1:8" ht="18" customHeight="1" x14ac:dyDescent="0.2">
      <c r="A103" s="186"/>
      <c r="B103" s="180"/>
      <c r="C103" s="180"/>
      <c r="D103" s="181"/>
      <c r="E103" s="80"/>
      <c r="F103" s="80"/>
      <c r="G103" s="73">
        <f t="shared" si="5"/>
        <v>0</v>
      </c>
    </row>
    <row r="104" spans="1:8" ht="18" customHeight="1" thickBot="1" x14ac:dyDescent="0.25">
      <c r="A104" s="186"/>
      <c r="B104" s="180"/>
      <c r="C104" s="180"/>
      <c r="D104" s="181"/>
      <c r="E104" s="80"/>
      <c r="F104" s="80"/>
      <c r="G104" s="73">
        <f>SUM(E104:F104)</f>
        <v>0</v>
      </c>
    </row>
    <row r="105" spans="1:8" ht="18" customHeight="1" x14ac:dyDescent="0.2">
      <c r="A105" s="187" t="s">
        <v>100</v>
      </c>
      <c r="B105" s="188"/>
      <c r="C105" s="188"/>
      <c r="D105" s="188"/>
      <c r="E105" s="98"/>
      <c r="F105" s="98"/>
      <c r="G105" s="99"/>
    </row>
    <row r="106" spans="1:8" ht="18" customHeight="1" x14ac:dyDescent="0.2">
      <c r="A106" s="186" t="s">
        <v>168</v>
      </c>
      <c r="B106" s="180"/>
      <c r="C106" s="180"/>
      <c r="D106" s="181"/>
      <c r="E106" s="80"/>
      <c r="F106" s="80"/>
      <c r="G106" s="73">
        <f>SUM(E106:F106)</f>
        <v>0</v>
      </c>
    </row>
    <row r="107" spans="1:8" ht="18" customHeight="1" x14ac:dyDescent="0.2">
      <c r="A107" s="186" t="s">
        <v>169</v>
      </c>
      <c r="B107" s="180"/>
      <c r="C107" s="180"/>
      <c r="D107" s="181"/>
      <c r="E107" s="80"/>
      <c r="F107" s="80"/>
      <c r="G107" s="73">
        <f>SUM(E107:F107)</f>
        <v>0</v>
      </c>
    </row>
    <row r="108" spans="1:8" ht="18" customHeight="1" x14ac:dyDescent="0.2">
      <c r="A108" s="186"/>
      <c r="B108" s="180"/>
      <c r="C108" s="180"/>
      <c r="D108" s="181"/>
      <c r="E108" s="80"/>
      <c r="F108" s="80"/>
      <c r="G108" s="73">
        <f>SUM(E108:F108)</f>
        <v>0</v>
      </c>
    </row>
    <row r="109" spans="1:8" ht="18" customHeight="1" x14ac:dyDescent="0.2">
      <c r="A109" s="186"/>
      <c r="B109" s="180"/>
      <c r="C109" s="180"/>
      <c r="D109" s="181"/>
      <c r="E109" s="80"/>
      <c r="F109" s="80"/>
      <c r="G109" s="73">
        <f>SUM(E109:F109)</f>
        <v>0</v>
      </c>
    </row>
    <row r="110" spans="1:8" ht="18" customHeight="1" thickBot="1" x14ac:dyDescent="0.25">
      <c r="A110" s="186"/>
      <c r="B110" s="180"/>
      <c r="C110" s="180"/>
      <c r="D110" s="181"/>
      <c r="E110" s="80"/>
      <c r="F110" s="80"/>
      <c r="G110" s="73">
        <f>SUM(E110:F110)</f>
        <v>0</v>
      </c>
    </row>
    <row r="111" spans="1:8" ht="18" customHeight="1" thickBot="1" x14ac:dyDescent="0.25">
      <c r="A111" s="225" t="s">
        <v>101</v>
      </c>
      <c r="B111" s="226"/>
      <c r="C111" s="226"/>
      <c r="D111" s="227"/>
      <c r="E111" s="100">
        <f>SUM(E97:E110)</f>
        <v>15</v>
      </c>
      <c r="F111" s="100">
        <f>SUM(F97:F110)</f>
        <v>30</v>
      </c>
      <c r="G111" s="77">
        <f>SUM(G97:G110)</f>
        <v>45</v>
      </c>
    </row>
    <row r="112" spans="1:8" ht="21" customHeight="1" thickBot="1" x14ac:dyDescent="0.25">
      <c r="A112" s="126"/>
      <c r="B112" s="126"/>
      <c r="C112" s="126"/>
      <c r="D112" s="126"/>
      <c r="E112" s="15"/>
      <c r="F112" s="15"/>
      <c r="G112" s="15"/>
      <c r="H112" s="15"/>
    </row>
    <row r="113" spans="1:7" ht="18" customHeight="1" x14ac:dyDescent="0.2">
      <c r="A113" s="127"/>
      <c r="B113" s="128"/>
      <c r="C113" s="128"/>
      <c r="D113" s="128"/>
      <c r="E113" s="214" t="s">
        <v>64</v>
      </c>
      <c r="F113" s="215"/>
      <c r="G113" s="38"/>
    </row>
    <row r="114" spans="1:7" ht="18" customHeight="1" x14ac:dyDescent="0.2">
      <c r="A114" s="195" t="s">
        <v>65</v>
      </c>
      <c r="B114" s="196"/>
      <c r="C114" s="196"/>
      <c r="D114" s="197"/>
      <c r="E114" s="95" t="s">
        <v>63</v>
      </c>
      <c r="F114" s="95" t="s">
        <v>53</v>
      </c>
      <c r="G114" s="89" t="s">
        <v>0</v>
      </c>
    </row>
    <row r="115" spans="1:7" ht="18" customHeight="1" x14ac:dyDescent="0.2">
      <c r="A115" s="211"/>
      <c r="B115" s="212"/>
      <c r="C115" s="212"/>
      <c r="D115" s="213"/>
      <c r="E115" s="101"/>
      <c r="F115" s="101"/>
      <c r="G115" s="102">
        <f>SUM(E115:F115)</f>
        <v>0</v>
      </c>
    </row>
    <row r="116" spans="1:7" ht="18" customHeight="1" x14ac:dyDescent="0.2">
      <c r="A116" s="186"/>
      <c r="B116" s="180"/>
      <c r="C116" s="180"/>
      <c r="D116" s="181"/>
      <c r="E116" s="80"/>
      <c r="F116" s="80"/>
      <c r="G116" s="73">
        <f>SUM(E116:F116)</f>
        <v>0</v>
      </c>
    </row>
    <row r="117" spans="1:7" ht="18" customHeight="1" x14ac:dyDescent="0.2">
      <c r="A117" s="186"/>
      <c r="B117" s="180"/>
      <c r="C117" s="180"/>
      <c r="D117" s="181"/>
      <c r="E117" s="80"/>
      <c r="F117" s="80"/>
      <c r="G117" s="73">
        <f>SUM(E117:F117)</f>
        <v>0</v>
      </c>
    </row>
    <row r="118" spans="1:7" ht="18" customHeight="1" thickBot="1" x14ac:dyDescent="0.25">
      <c r="A118" s="186"/>
      <c r="B118" s="180"/>
      <c r="C118" s="180"/>
      <c r="D118" s="181"/>
      <c r="E118" s="80"/>
      <c r="F118" s="80"/>
      <c r="G118" s="103">
        <f>SUM(E118:F118)</f>
        <v>0</v>
      </c>
    </row>
    <row r="119" spans="1:7" ht="18" customHeight="1" thickBot="1" x14ac:dyDescent="0.25">
      <c r="A119" s="225" t="s">
        <v>123</v>
      </c>
      <c r="B119" s="226"/>
      <c r="C119" s="226"/>
      <c r="D119" s="227"/>
      <c r="E119" s="100">
        <f>SUM(E115:E118)</f>
        <v>0</v>
      </c>
      <c r="F119" s="100">
        <f>SUM(F115:F118)</f>
        <v>0</v>
      </c>
      <c r="G119" s="77">
        <f>SUM(G115:G118)</f>
        <v>0</v>
      </c>
    </row>
    <row r="120" spans="1:7" ht="24" customHeight="1" x14ac:dyDescent="0.2">
      <c r="A120" s="104"/>
      <c r="B120" s="104"/>
      <c r="C120" s="104"/>
      <c r="D120" s="86"/>
      <c r="E120" s="17"/>
      <c r="F120" s="17"/>
      <c r="G120" s="14"/>
    </row>
    <row r="121" spans="1:7" ht="24" customHeight="1" thickBot="1" x14ac:dyDescent="0.25">
      <c r="A121" s="104"/>
      <c r="B121" s="104"/>
      <c r="C121" s="104"/>
      <c r="D121" s="86"/>
      <c r="E121" s="17"/>
      <c r="F121" s="17"/>
      <c r="G121" s="14"/>
    </row>
    <row r="122" spans="1:7" ht="18" customHeight="1" thickTop="1" x14ac:dyDescent="0.2">
      <c r="A122" s="222"/>
      <c r="B122" s="223"/>
      <c r="C122" s="223"/>
      <c r="D122" s="223"/>
      <c r="E122" s="223"/>
      <c r="F122" s="223"/>
      <c r="G122" s="224"/>
    </row>
    <row r="123" spans="1:7" ht="18" customHeight="1" x14ac:dyDescent="0.2">
      <c r="A123" s="219" t="s">
        <v>54</v>
      </c>
      <c r="B123" s="220"/>
      <c r="C123" s="220"/>
      <c r="D123" s="220"/>
      <c r="E123" s="220"/>
      <c r="F123" s="220"/>
      <c r="G123" s="221"/>
    </row>
    <row r="124" spans="1:7" ht="18" customHeight="1" x14ac:dyDescent="0.2">
      <c r="A124" s="219" t="str">
        <f>G4</f>
        <v>VÅR 2021</v>
      </c>
      <c r="B124" s="220"/>
      <c r="C124" s="220"/>
      <c r="D124" s="220"/>
      <c r="E124" s="220"/>
      <c r="F124" s="220"/>
      <c r="G124" s="221"/>
    </row>
    <row r="125" spans="1:7" ht="18" customHeight="1" thickBot="1" x14ac:dyDescent="0.25">
      <c r="A125" s="216"/>
      <c r="B125" s="217"/>
      <c r="C125" s="217"/>
      <c r="D125" s="217"/>
      <c r="E125" s="217"/>
      <c r="F125" s="217"/>
      <c r="G125" s="218"/>
    </row>
    <row r="126" spans="1:7" ht="18" customHeight="1" thickTop="1" thickBot="1" x14ac:dyDescent="0.25">
      <c r="A126" s="1"/>
      <c r="B126" s="1"/>
      <c r="C126" s="1"/>
      <c r="D126" s="1"/>
      <c r="E126" s="1"/>
      <c r="F126" s="1"/>
      <c r="G126" s="1"/>
    </row>
    <row r="127" spans="1:7" ht="21" customHeight="1" x14ac:dyDescent="0.2">
      <c r="A127" s="208" t="s">
        <v>120</v>
      </c>
      <c r="B127" s="209"/>
      <c r="C127" s="209"/>
      <c r="D127" s="210"/>
      <c r="E127" s="105" t="s">
        <v>63</v>
      </c>
      <c r="F127" s="106" t="s">
        <v>95</v>
      </c>
      <c r="G127" s="54" t="s">
        <v>52</v>
      </c>
    </row>
    <row r="128" spans="1:7" ht="21" customHeight="1" x14ac:dyDescent="0.2">
      <c r="A128" s="183" t="s">
        <v>11</v>
      </c>
      <c r="B128" s="184"/>
      <c r="C128" s="184"/>
      <c r="D128" s="185"/>
      <c r="E128" s="107">
        <f>G27</f>
        <v>212</v>
      </c>
      <c r="F128" s="108"/>
      <c r="G128" s="50">
        <f>SUM(E128:F128)</f>
        <v>212</v>
      </c>
    </row>
    <row r="129" spans="1:7" ht="21" customHeight="1" x14ac:dyDescent="0.2">
      <c r="A129" s="183" t="s">
        <v>12</v>
      </c>
      <c r="B129" s="184"/>
      <c r="C129" s="184"/>
      <c r="D129" s="185"/>
      <c r="E129" s="107">
        <f>G54</f>
        <v>129</v>
      </c>
      <c r="F129" s="108"/>
      <c r="G129" s="50">
        <f t="shared" ref="G129:G133" si="6">SUM(E129:F129)</f>
        <v>129</v>
      </c>
    </row>
    <row r="130" spans="1:7" ht="21" customHeight="1" x14ac:dyDescent="0.2">
      <c r="A130" s="183" t="s">
        <v>13</v>
      </c>
      <c r="B130" s="184"/>
      <c r="C130" s="184"/>
      <c r="D130" s="185"/>
      <c r="E130" s="107">
        <f>G72</f>
        <v>59.2</v>
      </c>
      <c r="F130" s="108"/>
      <c r="G130" s="50">
        <f t="shared" si="6"/>
        <v>59.2</v>
      </c>
    </row>
    <row r="131" spans="1:7" ht="21" customHeight="1" x14ac:dyDescent="0.2">
      <c r="A131" s="183" t="s">
        <v>14</v>
      </c>
      <c r="B131" s="184"/>
      <c r="C131" s="184"/>
      <c r="D131" s="185"/>
      <c r="E131" s="107">
        <f>G83</f>
        <v>25</v>
      </c>
      <c r="F131" s="108"/>
      <c r="G131" s="50">
        <f t="shared" si="6"/>
        <v>25</v>
      </c>
    </row>
    <row r="132" spans="1:7" ht="21" customHeight="1" x14ac:dyDescent="0.2">
      <c r="A132" s="183" t="s">
        <v>58</v>
      </c>
      <c r="B132" s="184"/>
      <c r="C132" s="184"/>
      <c r="D132" s="185"/>
      <c r="E132" s="107">
        <f>G93</f>
        <v>0</v>
      </c>
      <c r="F132" s="108"/>
      <c r="G132" s="50">
        <f t="shared" si="6"/>
        <v>0</v>
      </c>
    </row>
    <row r="133" spans="1:7" ht="21" customHeight="1" x14ac:dyDescent="0.2">
      <c r="A133" s="183" t="s">
        <v>101</v>
      </c>
      <c r="B133" s="184"/>
      <c r="C133" s="184"/>
      <c r="D133" s="185"/>
      <c r="E133" s="109">
        <f>E111</f>
        <v>15</v>
      </c>
      <c r="F133" s="51">
        <f>F111</f>
        <v>30</v>
      </c>
      <c r="G133" s="50">
        <f t="shared" si="6"/>
        <v>45</v>
      </c>
    </row>
    <row r="134" spans="1:7" ht="21" customHeight="1" thickBot="1" x14ac:dyDescent="0.25">
      <c r="A134" s="205" t="s">
        <v>122</v>
      </c>
      <c r="B134" s="206"/>
      <c r="C134" s="206"/>
      <c r="D134" s="207"/>
      <c r="E134" s="55">
        <f>SUM(E128:E133)</f>
        <v>440.2</v>
      </c>
      <c r="F134" s="55">
        <f>SUM(F128:F133)</f>
        <v>30</v>
      </c>
      <c r="G134" s="56">
        <f>SUM(G128:G133)</f>
        <v>470.2</v>
      </c>
    </row>
    <row r="135" spans="1:7" ht="21" customHeight="1" thickBot="1" x14ac:dyDescent="0.25">
      <c r="A135" s="129"/>
      <c r="B135" s="129"/>
      <c r="C135" s="129"/>
      <c r="D135" s="129"/>
      <c r="E135" s="1"/>
      <c r="F135" s="1"/>
      <c r="G135" s="1"/>
    </row>
    <row r="136" spans="1:7" ht="21" customHeight="1" x14ac:dyDescent="0.2">
      <c r="A136" s="208" t="s">
        <v>121</v>
      </c>
      <c r="B136" s="209"/>
      <c r="C136" s="209"/>
      <c r="D136" s="210"/>
      <c r="E136" s="106" t="s">
        <v>63</v>
      </c>
      <c r="F136" s="105" t="s">
        <v>53</v>
      </c>
      <c r="G136" s="131" t="s">
        <v>52</v>
      </c>
    </row>
    <row r="137" spans="1:7" ht="21" customHeight="1" x14ac:dyDescent="0.2">
      <c r="A137" s="183" t="s">
        <v>129</v>
      </c>
      <c r="B137" s="184"/>
      <c r="C137" s="184"/>
      <c r="D137" s="185"/>
      <c r="E137" s="51">
        <f>E8</f>
        <v>364</v>
      </c>
      <c r="F137" s="109">
        <f>F8</f>
        <v>63</v>
      </c>
      <c r="G137" s="52">
        <f>G8</f>
        <v>427</v>
      </c>
    </row>
    <row r="138" spans="1:7" ht="21" customHeight="1" x14ac:dyDescent="0.2">
      <c r="A138" s="183" t="s">
        <v>124</v>
      </c>
      <c r="B138" s="184"/>
      <c r="C138" s="184"/>
      <c r="D138" s="185"/>
      <c r="E138" s="51">
        <f>SUM(E119)</f>
        <v>0</v>
      </c>
      <c r="F138" s="109">
        <f>F119</f>
        <v>0</v>
      </c>
      <c r="G138" s="52">
        <f>G119</f>
        <v>0</v>
      </c>
    </row>
    <row r="139" spans="1:7" ht="21" customHeight="1" thickBot="1" x14ac:dyDescent="0.25">
      <c r="A139" s="205" t="s">
        <v>130</v>
      </c>
      <c r="B139" s="206"/>
      <c r="C139" s="206"/>
      <c r="D139" s="207"/>
      <c r="E139" s="55">
        <f>SUM(E137-E138)</f>
        <v>364</v>
      </c>
      <c r="F139" s="132">
        <f>SUM(F137-F138)</f>
        <v>63</v>
      </c>
      <c r="G139" s="56">
        <f>SUM(G137-G138)</f>
        <v>427</v>
      </c>
    </row>
    <row r="140" spans="1:7" ht="21" customHeight="1" thickBot="1" x14ac:dyDescent="0.25">
      <c r="A140" s="177"/>
      <c r="B140" s="177"/>
      <c r="C140" s="177"/>
      <c r="D140" s="177"/>
      <c r="E140" s="178"/>
      <c r="F140" s="178"/>
      <c r="G140" s="1"/>
    </row>
    <row r="141" spans="1:7" ht="21" customHeight="1" x14ac:dyDescent="0.2">
      <c r="A141" s="245" t="s">
        <v>144</v>
      </c>
      <c r="B141" s="246"/>
      <c r="C141" s="246"/>
      <c r="D141" s="247"/>
      <c r="E141" s="57">
        <f t="shared" ref="E141:F141" si="7">SUM(E134-E139)</f>
        <v>76.199999999999989</v>
      </c>
      <c r="F141" s="133">
        <f t="shared" si="7"/>
        <v>-33</v>
      </c>
      <c r="G141" s="135">
        <f t="shared" ref="G141" si="8">SUM(G134-G139)</f>
        <v>43.199999999999989</v>
      </c>
    </row>
    <row r="142" spans="1:7" ht="21" customHeight="1" x14ac:dyDescent="0.2">
      <c r="A142" s="248" t="s">
        <v>145</v>
      </c>
      <c r="B142" s="249"/>
      <c r="C142" s="249"/>
      <c r="D142" s="250"/>
      <c r="E142" s="58">
        <f>SUM(E11)</f>
        <v>1075.45</v>
      </c>
      <c r="F142" s="134">
        <f>SUM(F11)</f>
        <v>-51</v>
      </c>
      <c r="G142" s="136">
        <f>SUM(G11)</f>
        <v>1024.45</v>
      </c>
    </row>
    <row r="143" spans="1:7" ht="21" customHeight="1" thickBot="1" x14ac:dyDescent="0.25">
      <c r="A143" s="205" t="s">
        <v>51</v>
      </c>
      <c r="B143" s="206"/>
      <c r="C143" s="206"/>
      <c r="D143" s="207"/>
      <c r="E143" s="55">
        <f>SUM(E141:E142)</f>
        <v>1151.6500000000001</v>
      </c>
      <c r="F143" s="132">
        <f>SUM(F141:F142)</f>
        <v>-84</v>
      </c>
      <c r="G143" s="56">
        <f>SUM(G141:G142)</f>
        <v>1067.6500000000001</v>
      </c>
    </row>
  </sheetData>
  <sheetProtection sheet="1" selectLockedCells="1"/>
  <dataConsolidate/>
  <customSheetViews>
    <customSheetView guid="{BB235416-AC85-45A1-A646-EF02EC8E15E4}" showPageBreaks="1" fitToPage="1" showRuler="0" topLeftCell="A114">
      <selection activeCell="C131" sqref="C131"/>
      <pageMargins left="0.78740157480314965" right="0.78740157480314965" top="0.98425196850393704" bottom="0.98425196850393704" header="0.51181102362204722" footer="0.51181102362204722"/>
      <printOptions horizontalCentered="1" verticalCentered="1"/>
      <pageSetup paperSize="9" scale="61" fitToHeight="2" orientation="portrait"/>
      <headerFooter alignWithMargins="0"/>
    </customSheetView>
  </customSheetViews>
  <mergeCells count="132">
    <mergeCell ref="A141:D141"/>
    <mergeCell ref="A142:D142"/>
    <mergeCell ref="A143:D143"/>
    <mergeCell ref="A13:D13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A139:D139"/>
    <mergeCell ref="B68:E68"/>
    <mergeCell ref="B80:E80"/>
    <mergeCell ref="B75:E75"/>
    <mergeCell ref="B85:E85"/>
    <mergeCell ref="B87:E87"/>
    <mergeCell ref="B88:E88"/>
    <mergeCell ref="B89:E89"/>
    <mergeCell ref="B81:E81"/>
    <mergeCell ref="A129:D129"/>
    <mergeCell ref="A136:D136"/>
    <mergeCell ref="B82:E82"/>
    <mergeCell ref="B71:E71"/>
    <mergeCell ref="B86:E86"/>
    <mergeCell ref="B76:E76"/>
    <mergeCell ref="B77:E77"/>
    <mergeCell ref="B78:E78"/>
    <mergeCell ref="B79:E79"/>
    <mergeCell ref="A123:G123"/>
    <mergeCell ref="A122:G122"/>
    <mergeCell ref="A119:D119"/>
    <mergeCell ref="E95:F95"/>
    <mergeCell ref="A106:D106"/>
    <mergeCell ref="A107:D107"/>
    <mergeCell ref="A108:D108"/>
    <mergeCell ref="A111:D111"/>
    <mergeCell ref="A118:D118"/>
    <mergeCell ref="A124:G124"/>
    <mergeCell ref="A109:D109"/>
    <mergeCell ref="A101:D101"/>
    <mergeCell ref="A100:D100"/>
    <mergeCell ref="A99:D99"/>
    <mergeCell ref="A98:D98"/>
    <mergeCell ref="A97:D97"/>
    <mergeCell ref="A134:D134"/>
    <mergeCell ref="A127:D127"/>
    <mergeCell ref="B59:E59"/>
    <mergeCell ref="B47:E47"/>
    <mergeCell ref="B48:E48"/>
    <mergeCell ref="A133:D133"/>
    <mergeCell ref="B61:E61"/>
    <mergeCell ref="B36:E36"/>
    <mergeCell ref="B90:E90"/>
    <mergeCell ref="B91:E91"/>
    <mergeCell ref="B92:E92"/>
    <mergeCell ref="A116:D116"/>
    <mergeCell ref="A117:D117"/>
    <mergeCell ref="A115:D115"/>
    <mergeCell ref="E113:F113"/>
    <mergeCell ref="A114:D114"/>
    <mergeCell ref="A110:D110"/>
    <mergeCell ref="A125:G125"/>
    <mergeCell ref="A128:D128"/>
    <mergeCell ref="A130:D130"/>
    <mergeCell ref="B52:E52"/>
    <mergeCell ref="B53:E53"/>
    <mergeCell ref="B56:E56"/>
    <mergeCell ref="A102:D102"/>
    <mergeCell ref="A8:D8"/>
    <mergeCell ref="A10:D10"/>
    <mergeCell ref="B11:D11"/>
    <mergeCell ref="A96:D96"/>
    <mergeCell ref="A1:G1"/>
    <mergeCell ref="A2:G2"/>
    <mergeCell ref="B29:E29"/>
    <mergeCell ref="B31:E31"/>
    <mergeCell ref="B30:E30"/>
    <mergeCell ref="A15:G15"/>
    <mergeCell ref="B28:E28"/>
    <mergeCell ref="B35:E35"/>
    <mergeCell ref="B12:D12"/>
    <mergeCell ref="E3:F3"/>
    <mergeCell ref="E4:F4"/>
    <mergeCell ref="B3:D3"/>
    <mergeCell ref="B4:D4"/>
    <mergeCell ref="E5:F5"/>
    <mergeCell ref="E6:F6"/>
    <mergeCell ref="B5:D5"/>
    <mergeCell ref="B6:D6"/>
    <mergeCell ref="A7:D7"/>
    <mergeCell ref="A103:D103"/>
    <mergeCell ref="B64:E64"/>
    <mergeCell ref="B65:E65"/>
    <mergeCell ref="B66:E66"/>
    <mergeCell ref="B41:E41"/>
    <mergeCell ref="B42:E42"/>
    <mergeCell ref="B43:E43"/>
    <mergeCell ref="B45:E45"/>
    <mergeCell ref="B44:E44"/>
    <mergeCell ref="B58:E58"/>
    <mergeCell ref="B49:E49"/>
    <mergeCell ref="B55:E55"/>
    <mergeCell ref="B62:E62"/>
    <mergeCell ref="B46:E46"/>
    <mergeCell ref="A140:B140"/>
    <mergeCell ref="C140:D140"/>
    <mergeCell ref="E140:F140"/>
    <mergeCell ref="B34:E34"/>
    <mergeCell ref="B33:E33"/>
    <mergeCell ref="B32:E32"/>
    <mergeCell ref="B67:E67"/>
    <mergeCell ref="B69:E69"/>
    <mergeCell ref="B70:E70"/>
    <mergeCell ref="B63:E63"/>
    <mergeCell ref="B37:E37"/>
    <mergeCell ref="B38:E38"/>
    <mergeCell ref="B40:E40"/>
    <mergeCell ref="B39:E39"/>
    <mergeCell ref="B57:E57"/>
    <mergeCell ref="B50:E50"/>
    <mergeCell ref="B51:E51"/>
    <mergeCell ref="A131:D131"/>
    <mergeCell ref="A132:D132"/>
    <mergeCell ref="A138:D138"/>
    <mergeCell ref="A137:D137"/>
    <mergeCell ref="A104:D104"/>
    <mergeCell ref="B60:E60"/>
    <mergeCell ref="A105:D105"/>
  </mergeCells>
  <phoneticPr fontId="1" type="noConversion"/>
  <dataValidations xWindow="643" yWindow="977" count="4">
    <dataValidation type="list" allowBlank="1" showInputMessage="1" showErrorMessage="1" sqref="A6" xr:uid="{00000000-0002-0000-0000-000000000000}">
      <formula1>"Professor,Førsteamanuensis,Amanuensis"</formula1>
    </dataValidation>
    <dataValidation type="list" allowBlank="1" showInputMessage="1" showErrorMessage="1" promptTitle="Forberedlesesfaktor" sqref="E19:E26" xr:uid="{00000000-0002-0000-0000-000002000000}">
      <mc:AlternateContent xmlns:x12ac="http://schemas.microsoft.com/office/spreadsheetml/2011/1/ac" xmlns:mc="http://schemas.openxmlformats.org/markup-compatibility/2006">
        <mc:Choice Requires="x12ac">
          <x12ac:list>6,5,"4,5",4,"2,5",2</x12ac:list>
        </mc:Choice>
        <mc:Fallback>
          <formula1>"6,5,4,5,4,2,5,2"</formula1>
        </mc:Fallback>
      </mc:AlternateContent>
    </dataValidation>
    <dataValidation type="list" allowBlank="1" showInputMessage="1" showErrorMessage="1" sqref="E4" xr:uid="{00000000-0002-0000-0000-000003000000}">
      <mc:AlternateContent xmlns:x12ac="http://schemas.microsoft.com/office/spreadsheetml/2011/1/ac" xmlns:mc="http://schemas.openxmlformats.org/markup-compatibility/2006">
        <mc:Choice Requires="x12ac">
          <x12ac:list>1,",80",",75",",50",",20",",25",",60",",70",",35"</x12ac:list>
        </mc:Choice>
        <mc:Fallback>
          <formula1>"1,,80,,75,,50,,20,,25,,60,,70,,35"</formula1>
        </mc:Fallback>
      </mc:AlternateContent>
    </dataValidation>
    <dataValidation type="list" allowBlank="1" showInputMessage="1" showErrorMessage="1" sqref="B19:D26" xr:uid="{1A549D18-7D78-A649-86EA-9B7596154746}">
      <formula1>"Forelesning,Forelesning gitt av stipendiater/post.doc,Forelesning m/ nettbasert oppfølging,Forelesning - forskerutdanning, Seminarundervisning, Kollokvieledelse/Gruppeundervisning,Nyansatt"</formula1>
    </dataValidation>
  </dataValidations>
  <printOptions horizontalCentered="1"/>
  <pageMargins left="0.59055118110236227" right="0.59055118110236227" top="0.35433070866141736" bottom="0.35433070866141736" header="0.31496062992125984" footer="0.31496062992125984"/>
  <pageSetup paperSize="9" scale="58" fitToHeight="2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sqref="A1:IV65536"/>
    </sheetView>
  </sheetViews>
  <sheetFormatPr baseColWidth="10" defaultColWidth="11.5" defaultRowHeight="13" x14ac:dyDescent="0.15"/>
  <sheetData/>
  <pageMargins left="0.74803149606299213" right="0.74803149606299213" top="0.98425196850393704" bottom="0.98425196850393704" header="0.51181102362204722" footer="0.51181102362204722"/>
  <pageSetup paperSize="9" scale="80" orientation="portrait"/>
  <headerFooter alignWithMargins="0">
    <oddFooter>&amp;C&amp;"Arial,Kursiv"Vedtatt i fakultetsstyret ved Det humanistiske fakultet
03. mars 2008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52"/>
  <sheetViews>
    <sheetView workbookViewId="0">
      <selection activeCell="F21" sqref="F21"/>
    </sheetView>
  </sheetViews>
  <sheetFormatPr baseColWidth="10" defaultColWidth="11.5" defaultRowHeight="16" x14ac:dyDescent="0.2"/>
  <cols>
    <col min="1" max="1" width="55.83203125" style="5" customWidth="1"/>
    <col min="2" max="4" width="16.83203125" style="4" customWidth="1"/>
    <col min="5" max="16384" width="11.5" style="5"/>
  </cols>
  <sheetData>
    <row r="1" spans="1:7" ht="23" x14ac:dyDescent="0.25">
      <c r="A1" s="28" t="s">
        <v>80</v>
      </c>
    </row>
    <row r="3" spans="1:7" x14ac:dyDescent="0.2">
      <c r="A3" s="5" t="s">
        <v>5</v>
      </c>
    </row>
    <row r="4" spans="1:7" x14ac:dyDescent="0.2">
      <c r="A4" s="5" t="s">
        <v>6</v>
      </c>
    </row>
    <row r="5" spans="1:7" ht="17" thickBot="1" x14ac:dyDescent="0.25"/>
    <row r="6" spans="1:7" ht="18" x14ac:dyDescent="0.2">
      <c r="A6" s="259" t="s">
        <v>82</v>
      </c>
      <c r="B6" s="260"/>
      <c r="C6" s="260"/>
      <c r="D6" s="261"/>
      <c r="E6" s="20"/>
    </row>
    <row r="7" spans="1:7" ht="34" x14ac:dyDescent="0.2">
      <c r="A7" s="7"/>
      <c r="B7" s="8" t="s">
        <v>72</v>
      </c>
      <c r="C7" s="8" t="s">
        <v>73</v>
      </c>
      <c r="D7" s="9" t="s">
        <v>17</v>
      </c>
    </row>
    <row r="8" spans="1:7" x14ac:dyDescent="0.2">
      <c r="A8" s="7" t="s">
        <v>71</v>
      </c>
      <c r="B8" s="21">
        <v>1950</v>
      </c>
      <c r="C8" s="21">
        <v>1950</v>
      </c>
      <c r="D8" s="22">
        <v>1950</v>
      </c>
    </row>
    <row r="9" spans="1:7" x14ac:dyDescent="0.2">
      <c r="A9" s="7" t="s">
        <v>93</v>
      </c>
      <c r="B9" s="21"/>
      <c r="C9" s="21"/>
      <c r="D9" s="22"/>
    </row>
    <row r="10" spans="1:7" x14ac:dyDescent="0.2">
      <c r="A10" s="30" t="s">
        <v>89</v>
      </c>
      <c r="B10" s="21">
        <v>67.5</v>
      </c>
      <c r="C10" s="21">
        <v>67.5</v>
      </c>
      <c r="D10" s="22">
        <v>67.5</v>
      </c>
      <c r="G10" s="1"/>
    </row>
    <row r="11" spans="1:7" x14ac:dyDescent="0.2">
      <c r="A11" s="30" t="s">
        <v>90</v>
      </c>
      <c r="B11" s="21">
        <v>187.5</v>
      </c>
      <c r="C11" s="23">
        <v>0</v>
      </c>
      <c r="D11" s="24">
        <v>0</v>
      </c>
    </row>
    <row r="12" spans="1:7" x14ac:dyDescent="0.2">
      <c r="A12" s="30" t="s">
        <v>91</v>
      </c>
      <c r="B12" s="23">
        <v>0</v>
      </c>
      <c r="C12" s="21">
        <v>225</v>
      </c>
      <c r="D12" s="24">
        <v>0</v>
      </c>
      <c r="F12" s="19"/>
    </row>
    <row r="13" spans="1:7" x14ac:dyDescent="0.2">
      <c r="A13" s="30" t="s">
        <v>92</v>
      </c>
      <c r="B13" s="23">
        <v>0</v>
      </c>
      <c r="C13" s="23">
        <v>0</v>
      </c>
      <c r="D13" s="22">
        <v>300</v>
      </c>
    </row>
    <row r="14" spans="1:7" x14ac:dyDescent="0.2">
      <c r="A14" s="10"/>
      <c r="B14" s="21"/>
      <c r="C14" s="21"/>
      <c r="D14" s="22"/>
    </row>
    <row r="15" spans="1:7" ht="17" thickBot="1" x14ac:dyDescent="0.25">
      <c r="A15" s="12" t="s">
        <v>18</v>
      </c>
      <c r="B15" s="25">
        <f>SUM(B8-B10-B11-B12-B13-B14)</f>
        <v>1695</v>
      </c>
      <c r="C15" s="25">
        <f>SUM(C8-C10-C11-C12-C13-C14)</f>
        <v>1657.5</v>
      </c>
      <c r="D15" s="26">
        <f>SUM(D8-D10-D11-D12-D13-D14)</f>
        <v>1582.5</v>
      </c>
    </row>
    <row r="16" spans="1:7" s="11" customFormat="1" x14ac:dyDescent="0.2">
      <c r="B16" s="6"/>
      <c r="C16" s="6"/>
      <c r="D16" s="6"/>
    </row>
    <row r="17" spans="1:4" s="11" customFormat="1" x14ac:dyDescent="0.2">
      <c r="A17" s="13" t="s">
        <v>78</v>
      </c>
      <c r="B17" s="6"/>
      <c r="C17" s="13"/>
      <c r="D17" s="6"/>
    </row>
    <row r="18" spans="1:4" x14ac:dyDescent="0.2">
      <c r="A18" s="27" t="s">
        <v>74</v>
      </c>
      <c r="B18" s="33" t="s">
        <v>75</v>
      </c>
      <c r="C18" s="33" t="s">
        <v>76</v>
      </c>
      <c r="D18" s="33" t="s">
        <v>77</v>
      </c>
    </row>
    <row r="19" spans="1:4" x14ac:dyDescent="0.2">
      <c r="A19" s="34" t="s">
        <v>83</v>
      </c>
      <c r="B19" s="32">
        <v>780</v>
      </c>
      <c r="C19" s="32">
        <v>762</v>
      </c>
      <c r="D19" s="32">
        <v>728</v>
      </c>
    </row>
    <row r="20" spans="1:4" x14ac:dyDescent="0.2">
      <c r="A20" s="34" t="s">
        <v>84</v>
      </c>
      <c r="B20" s="32">
        <v>136</v>
      </c>
      <c r="C20" s="32">
        <v>132</v>
      </c>
      <c r="D20" s="32">
        <v>126</v>
      </c>
    </row>
    <row r="21" spans="1:4" x14ac:dyDescent="0.2">
      <c r="A21" s="34" t="s">
        <v>85</v>
      </c>
      <c r="B21" s="32">
        <v>916</v>
      </c>
      <c r="C21" s="32">
        <v>894</v>
      </c>
      <c r="D21" s="32">
        <v>854</v>
      </c>
    </row>
    <row r="22" spans="1:4" x14ac:dyDescent="0.2">
      <c r="B22" s="5"/>
      <c r="C22" s="5"/>
      <c r="D22" s="5"/>
    </row>
    <row r="23" spans="1:4" x14ac:dyDescent="0.2">
      <c r="A23" s="13" t="s">
        <v>79</v>
      </c>
      <c r="B23" s="6"/>
      <c r="C23" s="29"/>
      <c r="D23" s="6"/>
    </row>
    <row r="24" spans="1:4" x14ac:dyDescent="0.2">
      <c r="A24" s="27" t="s">
        <v>74</v>
      </c>
      <c r="B24" s="33" t="s">
        <v>75</v>
      </c>
      <c r="C24" s="33" t="s">
        <v>76</v>
      </c>
      <c r="D24" s="33" t="s">
        <v>77</v>
      </c>
    </row>
    <row r="25" spans="1:4" x14ac:dyDescent="0.2">
      <c r="A25" s="2" t="s">
        <v>83</v>
      </c>
      <c r="B25" s="32">
        <v>390</v>
      </c>
      <c r="C25" s="32">
        <v>381</v>
      </c>
      <c r="D25" s="32">
        <v>364</v>
      </c>
    </row>
    <row r="26" spans="1:4" x14ac:dyDescent="0.2">
      <c r="A26" s="2" t="s">
        <v>84</v>
      </c>
      <c r="B26" s="32">
        <v>68</v>
      </c>
      <c r="C26" s="32">
        <v>66</v>
      </c>
      <c r="D26" s="32">
        <v>63</v>
      </c>
    </row>
    <row r="27" spans="1:4" x14ac:dyDescent="0.2">
      <c r="A27" s="2" t="s">
        <v>86</v>
      </c>
      <c r="B27" s="32">
        <v>458</v>
      </c>
      <c r="C27" s="32">
        <v>447</v>
      </c>
      <c r="D27" s="32">
        <v>427</v>
      </c>
    </row>
    <row r="30" spans="1:4" ht="17" thickBot="1" x14ac:dyDescent="0.25"/>
    <row r="31" spans="1:4" ht="18" x14ac:dyDescent="0.2">
      <c r="A31" s="259" t="s">
        <v>81</v>
      </c>
      <c r="B31" s="260"/>
      <c r="C31" s="260"/>
      <c r="D31" s="261"/>
    </row>
    <row r="32" spans="1:4" ht="34" x14ac:dyDescent="0.2">
      <c r="A32" s="7"/>
      <c r="B32" s="8" t="s">
        <v>72</v>
      </c>
      <c r="C32" s="8" t="s">
        <v>73</v>
      </c>
      <c r="D32" s="9" t="s">
        <v>17</v>
      </c>
    </row>
    <row r="33" spans="1:4" x14ac:dyDescent="0.2">
      <c r="A33" s="7" t="s">
        <v>71</v>
      </c>
      <c r="B33" s="21">
        <v>1950</v>
      </c>
      <c r="C33" s="21">
        <v>1950</v>
      </c>
      <c r="D33" s="22">
        <v>1950</v>
      </c>
    </row>
    <row r="34" spans="1:4" x14ac:dyDescent="0.2">
      <c r="A34" s="7" t="s">
        <v>93</v>
      </c>
      <c r="B34" s="21"/>
      <c r="C34" s="21"/>
      <c r="D34" s="22"/>
    </row>
    <row r="35" spans="1:4" x14ac:dyDescent="0.2">
      <c r="A35" s="30" t="s">
        <v>89</v>
      </c>
      <c r="B35" s="21">
        <v>67.5</v>
      </c>
      <c r="C35" s="21">
        <v>67.5</v>
      </c>
      <c r="D35" s="22">
        <v>67.5</v>
      </c>
    </row>
    <row r="36" spans="1:4" x14ac:dyDescent="0.2">
      <c r="A36" s="30" t="s">
        <v>90</v>
      </c>
      <c r="B36" s="21">
        <v>187.5</v>
      </c>
      <c r="C36" s="23">
        <v>0</v>
      </c>
      <c r="D36" s="24">
        <v>0</v>
      </c>
    </row>
    <row r="37" spans="1:4" x14ac:dyDescent="0.2">
      <c r="A37" s="30" t="s">
        <v>91</v>
      </c>
      <c r="B37" s="23">
        <v>0</v>
      </c>
      <c r="C37" s="21">
        <v>225</v>
      </c>
      <c r="D37" s="24">
        <v>0</v>
      </c>
    </row>
    <row r="38" spans="1:4" x14ac:dyDescent="0.2">
      <c r="A38" s="30" t="s">
        <v>92</v>
      </c>
      <c r="B38" s="23">
        <v>0</v>
      </c>
      <c r="C38" s="23">
        <v>0</v>
      </c>
      <c r="D38" s="22">
        <v>300</v>
      </c>
    </row>
    <row r="39" spans="1:4" x14ac:dyDescent="0.2">
      <c r="A39" s="10"/>
      <c r="B39" s="21"/>
      <c r="C39" s="21"/>
      <c r="D39" s="22"/>
    </row>
    <row r="40" spans="1:4" ht="17" thickBot="1" x14ac:dyDescent="0.25">
      <c r="A40" s="12" t="s">
        <v>18</v>
      </c>
      <c r="B40" s="25">
        <f>SUM(B33-B35-B36-B37-B38-B39)</f>
        <v>1695</v>
      </c>
      <c r="C40" s="25">
        <f>SUM(C33-C35-C36-C37-C38-C39)</f>
        <v>1657.5</v>
      </c>
      <c r="D40" s="26">
        <f>SUM(D33-D35-D36-D37-D38-D39)</f>
        <v>1582.5</v>
      </c>
    </row>
    <row r="41" spans="1:4" x14ac:dyDescent="0.2">
      <c r="A41" s="11"/>
      <c r="B41" s="6"/>
      <c r="C41" s="6"/>
      <c r="D41" s="6"/>
    </row>
    <row r="42" spans="1:4" x14ac:dyDescent="0.2">
      <c r="A42" s="13" t="s">
        <v>78</v>
      </c>
      <c r="B42" s="6"/>
      <c r="C42" s="6"/>
      <c r="D42" s="6"/>
    </row>
    <row r="43" spans="1:4" x14ac:dyDescent="0.2">
      <c r="A43" s="27" t="s">
        <v>94</v>
      </c>
      <c r="B43" s="33" t="s">
        <v>75</v>
      </c>
      <c r="C43" s="33" t="s">
        <v>76</v>
      </c>
      <c r="D43" s="33" t="s">
        <v>77</v>
      </c>
    </row>
    <row r="44" spans="1:4" x14ac:dyDescent="0.2">
      <c r="A44" s="2" t="s">
        <v>87</v>
      </c>
      <c r="B44" s="21">
        <v>1270</v>
      </c>
      <c r="C44" s="21">
        <v>1244</v>
      </c>
      <c r="D44" s="21">
        <v>1186</v>
      </c>
    </row>
    <row r="45" spans="1:4" x14ac:dyDescent="0.2">
      <c r="A45" s="2" t="s">
        <v>88</v>
      </c>
      <c r="B45" s="21">
        <v>170</v>
      </c>
      <c r="C45" s="21">
        <v>166</v>
      </c>
      <c r="D45" s="21">
        <v>160</v>
      </c>
    </row>
    <row r="46" spans="1:4" x14ac:dyDescent="0.2">
      <c r="A46" s="2" t="s">
        <v>85</v>
      </c>
      <c r="B46" s="21">
        <v>1440</v>
      </c>
      <c r="C46" s="21">
        <v>1410</v>
      </c>
      <c r="D46" s="21">
        <v>1346</v>
      </c>
    </row>
    <row r="47" spans="1:4" x14ac:dyDescent="0.2">
      <c r="B47" s="5"/>
      <c r="C47" s="5"/>
      <c r="D47" s="5"/>
    </row>
    <row r="48" spans="1:4" x14ac:dyDescent="0.2">
      <c r="A48" s="13" t="s">
        <v>79</v>
      </c>
      <c r="B48" s="6"/>
      <c r="C48" s="6"/>
      <c r="D48" s="6"/>
    </row>
    <row r="49" spans="1:4" x14ac:dyDescent="0.2">
      <c r="A49" s="27" t="s">
        <v>74</v>
      </c>
      <c r="B49" s="33" t="s">
        <v>75</v>
      </c>
      <c r="C49" s="33" t="s">
        <v>76</v>
      </c>
      <c r="D49" s="33" t="s">
        <v>77</v>
      </c>
    </row>
    <row r="50" spans="1:4" x14ac:dyDescent="0.2">
      <c r="A50" s="2" t="s">
        <v>87</v>
      </c>
      <c r="B50" s="32">
        <v>635</v>
      </c>
      <c r="C50" s="32">
        <v>622</v>
      </c>
      <c r="D50" s="32">
        <v>593</v>
      </c>
    </row>
    <row r="51" spans="1:4" x14ac:dyDescent="0.2">
      <c r="A51" s="2" t="s">
        <v>88</v>
      </c>
      <c r="B51" s="32">
        <v>85</v>
      </c>
      <c r="C51" s="32">
        <v>83</v>
      </c>
      <c r="D51" s="32">
        <v>80</v>
      </c>
    </row>
    <row r="52" spans="1:4" x14ac:dyDescent="0.2">
      <c r="A52" s="2" t="s">
        <v>86</v>
      </c>
      <c r="B52" s="32">
        <v>720</v>
      </c>
      <c r="C52" s="32">
        <v>705</v>
      </c>
      <c r="D52" s="32">
        <v>673</v>
      </c>
    </row>
  </sheetData>
  <sheetProtection algorithmName="SHA-512" hashValue="WYZBzH6mhBnyQGau9W/pLzUjMSia4yb/thkX7FPFpCJ7Pub2hesWJ5S+bujTQPYcsyImy8+dBbU+5ashIk6tHg==" saltValue="3QZcDSbZg/+GP4EsANiDDw==" spinCount="100000" sheet="1" objects="1" scenarios="1" selectLockedCells="1" selectUnlockedCells="1"/>
  <mergeCells count="2">
    <mergeCell ref="A6:D6"/>
    <mergeCell ref="A31:D31"/>
  </mergeCells>
  <pageMargins left="0.70866141732283472" right="0.70866141732283472" top="0.74803149606299213" bottom="0.74803149606299213" header="0.31496062992125984" footer="0.31496062992125984"/>
  <pageSetup paperSize="9" scale="6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BF3D5-FCFE-EE4C-BE52-609CAB817460}">
  <dimension ref="A1:Q8"/>
  <sheetViews>
    <sheetView workbookViewId="0">
      <selection activeCell="H25" sqref="H25"/>
    </sheetView>
  </sheetViews>
  <sheetFormatPr baseColWidth="10" defaultColWidth="10.83203125" defaultRowHeight="16" x14ac:dyDescent="0.2"/>
  <cols>
    <col min="1" max="1" width="25.83203125" style="47" customWidth="1"/>
    <col min="2" max="2" width="8.83203125" style="47" customWidth="1"/>
    <col min="3" max="3" width="12.83203125" style="41" bestFit="1" customWidth="1"/>
    <col min="4" max="16384" width="10.83203125" style="41"/>
  </cols>
  <sheetData>
    <row r="1" spans="1:17" ht="24" customHeight="1" x14ac:dyDescent="0.25">
      <c r="A1" s="39" t="s">
        <v>54</v>
      </c>
      <c r="B1" s="39"/>
      <c r="C1" s="40"/>
    </row>
    <row r="2" spans="1:17" ht="24" customHeight="1" thickBot="1" x14ac:dyDescent="0.25">
      <c r="A2" s="42" t="str">
        <f>'Kalkulator Prof - Aman'!G4</f>
        <v>VÅR 2021</v>
      </c>
      <c r="B2" s="42"/>
    </row>
    <row r="3" spans="1:17" ht="24" customHeight="1" x14ac:dyDescent="0.2">
      <c r="A3" s="155"/>
      <c r="B3" s="156"/>
      <c r="C3" s="262" t="s">
        <v>105</v>
      </c>
      <c r="D3" s="263"/>
      <c r="E3" s="264"/>
      <c r="F3" s="145"/>
      <c r="G3" s="146" t="s">
        <v>106</v>
      </c>
      <c r="H3" s="147"/>
      <c r="I3" s="265" t="s">
        <v>107</v>
      </c>
      <c r="J3" s="266"/>
      <c r="K3" s="267"/>
      <c r="L3" s="265" t="s">
        <v>108</v>
      </c>
      <c r="M3" s="266"/>
      <c r="N3" s="267"/>
      <c r="O3" s="262" t="s">
        <v>109</v>
      </c>
      <c r="P3" s="263"/>
      <c r="Q3" s="264"/>
    </row>
    <row r="4" spans="1:17" ht="24" customHeight="1" x14ac:dyDescent="0.2">
      <c r="A4" s="157"/>
      <c r="B4" s="158" t="s">
        <v>118</v>
      </c>
      <c r="C4" s="268" t="s">
        <v>110</v>
      </c>
      <c r="D4" s="269"/>
      <c r="E4" s="270"/>
      <c r="F4" s="148"/>
      <c r="G4" s="43" t="str">
        <f>A2</f>
        <v>VÅR 2021</v>
      </c>
      <c r="H4" s="149"/>
      <c r="I4" s="148"/>
      <c r="J4" s="43" t="str">
        <f>A2</f>
        <v>VÅR 2021</v>
      </c>
      <c r="K4" s="149"/>
      <c r="L4" s="148"/>
      <c r="M4" s="43" t="str">
        <f>A2</f>
        <v>VÅR 2021</v>
      </c>
      <c r="N4" s="149"/>
      <c r="O4" s="268" t="s">
        <v>111</v>
      </c>
      <c r="P4" s="269"/>
      <c r="Q4" s="270"/>
    </row>
    <row r="5" spans="1:17" ht="24" customHeight="1" x14ac:dyDescent="0.2">
      <c r="A5" s="159" t="s">
        <v>112</v>
      </c>
      <c r="B5" s="160" t="s">
        <v>119</v>
      </c>
      <c r="C5" s="140" t="s">
        <v>113</v>
      </c>
      <c r="D5" s="44" t="s">
        <v>114</v>
      </c>
      <c r="E5" s="141" t="s">
        <v>115</v>
      </c>
      <c r="F5" s="150" t="s">
        <v>113</v>
      </c>
      <c r="G5" s="45" t="s">
        <v>114</v>
      </c>
      <c r="H5" s="151" t="s">
        <v>115</v>
      </c>
      <c r="I5" s="150" t="s">
        <v>113</v>
      </c>
      <c r="J5" s="45" t="s">
        <v>114</v>
      </c>
      <c r="K5" s="151" t="s">
        <v>115</v>
      </c>
      <c r="L5" s="150" t="s">
        <v>113</v>
      </c>
      <c r="M5" s="45" t="s">
        <v>114</v>
      </c>
      <c r="N5" s="151" t="s">
        <v>115</v>
      </c>
      <c r="O5" s="140" t="s">
        <v>113</v>
      </c>
      <c r="P5" s="44" t="s">
        <v>114</v>
      </c>
      <c r="Q5" s="141" t="s">
        <v>115</v>
      </c>
    </row>
    <row r="6" spans="1:17" ht="24" customHeight="1" thickBot="1" x14ac:dyDescent="0.25">
      <c r="A6" s="161" t="str">
        <f>'Kalkulator Prof - Aman'!A4</f>
        <v>LARS SÆTRE</v>
      </c>
      <c r="B6" s="162">
        <f>'Kalkulator Prof - Aman'!E4</f>
        <v>1</v>
      </c>
      <c r="C6" s="142">
        <f>'Kalkulator Prof - Aman'!E13</f>
        <v>1151.6500000000001</v>
      </c>
      <c r="D6" s="143">
        <f>'Kalkulator Prof - Aman'!F13</f>
        <v>-84</v>
      </c>
      <c r="E6" s="144">
        <f>'Kalkulator Prof - Aman'!G13</f>
        <v>1067.6500000000001</v>
      </c>
      <c r="F6" s="152">
        <f>'Kalkulator Prof - Aman'!E12</f>
        <v>76.199999999999989</v>
      </c>
      <c r="G6" s="153">
        <f>'Kalkulator Prof - Aman'!F12</f>
        <v>-33</v>
      </c>
      <c r="H6" s="154">
        <f>'Kalkulator Prof - Aman'!G12</f>
        <v>43.199999999999989</v>
      </c>
      <c r="I6" s="152">
        <f>'Kalkulator Prof - Aman'!E134</f>
        <v>440.2</v>
      </c>
      <c r="J6" s="153">
        <f>'Kalkulator Prof - Aman'!F134</f>
        <v>30</v>
      </c>
      <c r="K6" s="154">
        <f>'Kalkulator Prof - Aman'!G134</f>
        <v>470.2</v>
      </c>
      <c r="L6" s="152">
        <f>'Kalkulator Prof - Aman'!E139</f>
        <v>364</v>
      </c>
      <c r="M6" s="153">
        <f>'Kalkulator Prof - Aman'!F139</f>
        <v>63</v>
      </c>
      <c r="N6" s="154">
        <f>'Kalkulator Prof - Aman'!G139</f>
        <v>427</v>
      </c>
      <c r="O6" s="142">
        <f>'Kalkulator Prof - Aman'!E11</f>
        <v>1075.45</v>
      </c>
      <c r="P6" s="143">
        <f>'Kalkulator Prof - Aman'!F11</f>
        <v>-51</v>
      </c>
      <c r="Q6" s="144">
        <f>'Kalkulator Prof - Aman'!G11</f>
        <v>1024.45</v>
      </c>
    </row>
    <row r="7" spans="1:17" ht="24" customHeight="1" x14ac:dyDescent="0.2"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17" ht="24" customHeight="1" x14ac:dyDescent="0.2">
      <c r="A8" s="49" t="s">
        <v>116</v>
      </c>
      <c r="B8" s="49" t="s">
        <v>125</v>
      </c>
      <c r="C8" s="46" t="s">
        <v>131</v>
      </c>
      <c r="D8" s="46" t="s">
        <v>132</v>
      </c>
      <c r="E8" s="46" t="s">
        <v>133</v>
      </c>
      <c r="F8" s="46" t="s">
        <v>134</v>
      </c>
      <c r="G8" s="46" t="s">
        <v>135</v>
      </c>
      <c r="H8" s="46" t="s">
        <v>136</v>
      </c>
      <c r="I8" s="46" t="s">
        <v>141</v>
      </c>
      <c r="J8" s="46" t="s">
        <v>142</v>
      </c>
      <c r="K8" s="46" t="s">
        <v>143</v>
      </c>
      <c r="L8" s="46" t="s">
        <v>138</v>
      </c>
      <c r="M8" s="46" t="s">
        <v>139</v>
      </c>
      <c r="N8" s="46" t="s">
        <v>140</v>
      </c>
      <c r="O8" s="46" t="s">
        <v>126</v>
      </c>
      <c r="P8" s="46" t="s">
        <v>117</v>
      </c>
      <c r="Q8" s="46" t="s">
        <v>137</v>
      </c>
    </row>
  </sheetData>
  <sheetProtection algorithmName="SHA-512" hashValue="V6mttwOCBC8yw0A7iInlM46ux4Zt7XrXgrOgLvgW8kNtQXQkuYFiRhcQEDmuQfAikXAgUEOhUnzQMUo31aH2zQ==" saltValue="lTWGIGUGQm15gVwbhe6wxA==" spinCount="100000" sheet="1" selectLockedCells="1"/>
  <mergeCells count="6">
    <mergeCell ref="C3:E3"/>
    <mergeCell ref="I3:K3"/>
    <mergeCell ref="L3:N3"/>
    <mergeCell ref="O3:Q3"/>
    <mergeCell ref="C4:E4"/>
    <mergeCell ref="O4:Q4"/>
  </mergeCell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4"/>
    <pageSetUpPr fitToPage="1"/>
  </sheetPr>
  <dimension ref="A1"/>
  <sheetViews>
    <sheetView zoomScaleNormal="100" workbookViewId="0">
      <selection activeCell="K8" sqref="K8"/>
    </sheetView>
  </sheetViews>
  <sheetFormatPr baseColWidth="10" defaultColWidth="11.5" defaultRowHeight="16" x14ac:dyDescent="0.2"/>
  <cols>
    <col min="1" max="16384" width="11.5" style="31"/>
  </cols>
  <sheetData/>
  <sheetProtection deleteColumns="0" deleteRows="0"/>
  <customSheetViews>
    <customSheetView guid="{BB235416-AC85-45A1-A646-EF02EC8E15E4}" showRuler="0">
      <selection activeCell="G44" sqref="G44"/>
      <pageMargins left="0.75" right="0.75" top="1" bottom="1" header="0.5" footer="0.5"/>
      <pageSetup paperSize="9" orientation="portrait"/>
      <headerFooter alignWithMargins="0"/>
    </customSheetView>
  </customSheetViews>
  <phoneticPr fontId="1" type="noConversion"/>
  <pageMargins left="0.74803149606299213" right="0.74803149606299213" top="0.98425196850393704" bottom="0.98425196850393704" header="0.51181102362204722" footer="0.51181102362204722"/>
  <pageSetup paperSize="9" scale="86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Kalkulator Prof - Aman</vt:lpstr>
      <vt:lpstr>Revidert Normer og faktorer</vt:lpstr>
      <vt:lpstr>Arbeidstid prof-aman</vt:lpstr>
      <vt:lpstr>Oversikt - til adm</vt:lpstr>
      <vt:lpstr>Blank</vt:lpstr>
    </vt:vector>
  </TitlesOfParts>
  <Company>IT-avd, UiB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Worley</dc:creator>
  <cp:lastModifiedBy>Microsoft Office User</cp:lastModifiedBy>
  <cp:lastPrinted>2021-05-10T17:20:53Z</cp:lastPrinted>
  <dcterms:created xsi:type="dcterms:W3CDTF">2008-09-02T19:33:16Z</dcterms:created>
  <dcterms:modified xsi:type="dcterms:W3CDTF">2021-07-07T18:48:47Z</dcterms:modified>
</cp:coreProperties>
</file>